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micha\Desktop\"/>
    </mc:Choice>
  </mc:AlternateContent>
  <xr:revisionPtr revIDLastSave="0" documentId="8_{29A329CE-23B4-4DA4-9D5E-C8298A9EF55F}" xr6:coauthVersionLast="47" xr6:coauthVersionMax="47" xr10:uidLastSave="{00000000-0000-0000-0000-000000000000}"/>
  <bookViews>
    <workbookView xWindow="-120" yWindow="-120" windowWidth="29040" windowHeight="15720" tabRatio="886" activeTab="1" xr2:uid="{00000000-000D-0000-FFFF-FFFF00000000}"/>
  </bookViews>
  <sheets>
    <sheet name="SEZNAM" sheetId="5" r:id="rId1"/>
    <sheet name="Sprinty(6)" sheetId="1" r:id="rId2"/>
    <sheet name="Sprinty(8)" sheetId="13" r:id="rId3"/>
    <sheet name="Běhy" sheetId="14" r:id="rId4"/>
    <sheet name="Dálka" sheetId="3" r:id="rId5"/>
    <sheet name="Trojskok" sheetId="15" r:id="rId6"/>
    <sheet name="Koule" sheetId="16" r:id="rId7"/>
    <sheet name="DISK" sheetId="20" r:id="rId8"/>
    <sheet name="Oštěp-kuželka" sheetId="21" r:id="rId9"/>
    <sheet name="Míček" sheetId="22" r:id="rId10"/>
    <sheet name="BODY" sheetId="6" state="hidden" r:id="rId11"/>
    <sheet name="b. dráha M" sheetId="23" state="hidden" r:id="rId12"/>
    <sheet name="b. pole M" sheetId="25" state="hidden" r:id="rId13"/>
    <sheet name="b. dráha Ž" sheetId="24" state="hidden" r:id="rId14"/>
    <sheet name="b. pole Ž" sheetId="26" state="hidden" r:id="rId15"/>
  </sheets>
  <externalReferences>
    <externalReference r:id="rId16"/>
  </externalReferences>
  <definedNames>
    <definedName name="BODY" localSheetId="11">'b. dráha M'!#REF!</definedName>
    <definedName name="BODY" localSheetId="13">'b. dráha Ž'!#REF!</definedName>
    <definedName name="BODY" localSheetId="12">'b. pole M'!$A$4:$AF$29</definedName>
    <definedName name="BODY" localSheetId="14">'b. pole Ž'!$A$4:$AF$29</definedName>
    <definedName name="BODY">BODY!$A$3:$M$32</definedName>
    <definedName name="DATKON" localSheetId="11">[1]SEZNAM!$E$3</definedName>
    <definedName name="DATKON" localSheetId="13">[1]SEZNAM!$E$3</definedName>
    <definedName name="DATKON" localSheetId="12">[1]SEZNAM!$E$3</definedName>
    <definedName name="DATKON" localSheetId="14">[1]SEZNAM!$E$3</definedName>
    <definedName name="DATKON">SEZNAM!$D$3</definedName>
    <definedName name="MICEK" localSheetId="11">'b. dráha M'!#REF!</definedName>
    <definedName name="MICEK" localSheetId="13">'b. dráha Ž'!#REF!</definedName>
    <definedName name="MICEK" localSheetId="12">'b. pole M'!#REF!</definedName>
    <definedName name="MICEK" localSheetId="14">'b. pole Ž'!#REF!</definedName>
    <definedName name="MICEK">BODY!$A$42:$M$70</definedName>
    <definedName name="_xlnm.Print_Titles" localSheetId="0">SEZNAM!$7:$7</definedName>
    <definedName name="_xlnm.Print_Area" localSheetId="3">Běhy!$A$1:$L$42</definedName>
    <definedName name="_xlnm.Print_Area" localSheetId="4">Dálka!$A$1:$AD$35</definedName>
    <definedName name="_xlnm.Print_Area" localSheetId="7">DISK!$A$1:$W$37</definedName>
    <definedName name="_xlnm.Print_Area" localSheetId="6">Koule!$A$1:$W$37</definedName>
    <definedName name="_xlnm.Print_Area" localSheetId="9">Míček!$A$1:$W$37</definedName>
    <definedName name="_xlnm.Print_Area" localSheetId="8">'Oštěp-kuželka'!$A$1:$V$37</definedName>
    <definedName name="_xlnm.Print_Area" localSheetId="0">SEZNAM!$A$1:$J$207</definedName>
    <definedName name="_xlnm.Print_Area" localSheetId="1">'Sprinty(6)'!$A$1:$L$42</definedName>
    <definedName name="_xlnm.Print_Area" localSheetId="2">'Sprinty(8)'!$A$1:$L$44</definedName>
    <definedName name="_xlnm.Print_Area" localSheetId="5">Trojskok!$A$1:$AD$35</definedName>
    <definedName name="Qkoef">BODY!$V$85</definedName>
    <definedName name="Seznam" localSheetId="11">[1]SEZNAM!$A$8:$I$207</definedName>
    <definedName name="Seznam" localSheetId="13">[1]SEZNAM!$A$8:$I$207</definedName>
    <definedName name="Seznam" localSheetId="12">[1]SEZNAM!$A$8:$I$207</definedName>
    <definedName name="Seznam" localSheetId="14">[1]SEZNAM!$A$8:$I$207</definedName>
    <definedName name="Seznam">SEZNAM!$A$8:$H$207</definedName>
    <definedName name="Start._číslo">SEZNAM!$A$8:$I$207</definedName>
    <definedName name="TFEMALE" localSheetId="11">'b. dráha M'!#REF!</definedName>
    <definedName name="TFEMALE" localSheetId="13">'b. dráha Ž'!#REF!</definedName>
    <definedName name="TFEMALE" localSheetId="12">'b. pole M'!#REF!</definedName>
    <definedName name="TFEMALE" localSheetId="14">'b. pole Ž'!#REF!</definedName>
    <definedName name="TFEMALE">BODY!$K$76:$T$99</definedName>
    <definedName name="TMALE" localSheetId="11">'b. dráha M'!$A$4:$AD$23</definedName>
    <definedName name="TMALE" localSheetId="13">'b. dráha Ž'!$A$4:$AD$23</definedName>
    <definedName name="TMALE" localSheetId="12">'b. pole M'!#REF!</definedName>
    <definedName name="TMALE" localSheetId="14">'b. pole Ž'!#REF!</definedName>
    <definedName name="TMALE">BODY!$A$76:$J$99</definedName>
    <definedName name="TRACK" localSheetId="11">'b. dráha M'!#REF!</definedName>
    <definedName name="TRACK" localSheetId="13">'b. dráha Ž'!#REF!</definedName>
    <definedName name="TRACK" localSheetId="12">'b. pole M'!#REF!</definedName>
    <definedName name="TRACK" localSheetId="14">'b. pole Ž'!#REF!</definedName>
    <definedName name="TRACK">BODY!$V$75:$V$83</definedName>
    <definedName name="VEKKAT" localSheetId="11">[1]SEZNAM!$T$3:$V$20</definedName>
    <definedName name="VEKKAT" localSheetId="13">[1]SEZNAM!$T$3:$V$20</definedName>
    <definedName name="VEKKAT" localSheetId="12">[1]SEZNAM!$T$3:$V$20</definedName>
    <definedName name="VEKKAT" localSheetId="14">[1]SEZNAM!$T$3:$V$20</definedName>
    <definedName name="VEKKAT">SEZNAM!$S$3:$U$20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7" i="24" l="1"/>
  <c r="AD7" i="24"/>
  <c r="AD10" i="24"/>
  <c r="AD21" i="24"/>
  <c r="Y18" i="23" l="1"/>
  <c r="T27" i="23"/>
  <c r="T24" i="23"/>
  <c r="T17" i="23"/>
  <c r="G37" i="14" l="1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K12" i="1"/>
  <c r="L19" i="26" l="1"/>
  <c r="L17" i="26"/>
  <c r="Y11" i="24"/>
  <c r="T25" i="24"/>
  <c r="G17" i="25"/>
  <c r="Y26" i="23"/>
  <c r="L17" i="25"/>
  <c r="Q17" i="25" s="1"/>
  <c r="B17" i="25" l="1"/>
  <c r="W31" i="26"/>
  <c r="L29" i="6" s="1"/>
  <c r="G17" i="26"/>
  <c r="B17" i="26"/>
  <c r="H16" i="6" s="1"/>
  <c r="I12" i="24" l="1"/>
  <c r="I11" i="24"/>
  <c r="H11" i="24" s="1"/>
  <c r="J68" i="6" l="1"/>
  <c r="L8" i="26" l="1"/>
  <c r="W33" i="26" l="1"/>
  <c r="L31" i="6" s="1"/>
  <c r="L33" i="26"/>
  <c r="Q33" i="26" s="1"/>
  <c r="J70" i="6" s="1"/>
  <c r="G33" i="26"/>
  <c r="I31" i="6" s="1"/>
  <c r="B33" i="26"/>
  <c r="H31" i="6" s="1"/>
  <c r="W32" i="26"/>
  <c r="L30" i="6" s="1"/>
  <c r="L32" i="26"/>
  <c r="Q32" i="26" s="1"/>
  <c r="J69" i="6" s="1"/>
  <c r="G32" i="26"/>
  <c r="I30" i="6" s="1"/>
  <c r="B32" i="26"/>
  <c r="H30" i="6" s="1"/>
  <c r="I29" i="6"/>
  <c r="H29" i="6"/>
  <c r="W30" i="26"/>
  <c r="L28" i="6" s="1"/>
  <c r="Q30" i="26"/>
  <c r="J67" i="6" s="1"/>
  <c r="Y27" i="24"/>
  <c r="S99" i="6" s="1"/>
  <c r="T27" i="24"/>
  <c r="R99" i="6" s="1"/>
  <c r="O27" i="24"/>
  <c r="I27" i="24"/>
  <c r="C27" i="24"/>
  <c r="O26" i="24"/>
  <c r="I26" i="24"/>
  <c r="C26" i="24"/>
  <c r="Q97" i="6"/>
  <c r="I25" i="24"/>
  <c r="O97" i="6" s="1"/>
  <c r="C25" i="24"/>
  <c r="M97" i="6" s="1"/>
  <c r="Q96" i="6"/>
  <c r="N24" i="24"/>
  <c r="P96" i="6" s="1"/>
  <c r="I24" i="24"/>
  <c r="O96" i="6" s="1"/>
  <c r="C24" i="24"/>
  <c r="M96" i="6" s="1"/>
  <c r="W33" i="25"/>
  <c r="F31" i="6" s="1"/>
  <c r="L33" i="25"/>
  <c r="Q33" i="25" s="1"/>
  <c r="D70" i="6" s="1"/>
  <c r="G33" i="25"/>
  <c r="C31" i="6" s="1"/>
  <c r="B33" i="25"/>
  <c r="B31" i="6" s="1"/>
  <c r="W32" i="25"/>
  <c r="F30" i="6" s="1"/>
  <c r="L32" i="25"/>
  <c r="Q32" i="25" s="1"/>
  <c r="D69" i="6" s="1"/>
  <c r="G32" i="25"/>
  <c r="C30" i="6" s="1"/>
  <c r="B32" i="25"/>
  <c r="B30" i="6" s="1"/>
  <c r="W31" i="25"/>
  <c r="F29" i="6" s="1"/>
  <c r="L31" i="25"/>
  <c r="Q31" i="25" s="1"/>
  <c r="D68" i="6" s="1"/>
  <c r="G31" i="25"/>
  <c r="C29" i="6" s="1"/>
  <c r="B31" i="25"/>
  <c r="B29" i="6" s="1"/>
  <c r="W30" i="25"/>
  <c r="F28" i="6" s="1"/>
  <c r="Q30" i="25"/>
  <c r="D67" i="6" s="1"/>
  <c r="C28" i="6"/>
  <c r="B28" i="6"/>
  <c r="Y27" i="23"/>
  <c r="I99" i="6" s="1"/>
  <c r="H99" i="6"/>
  <c r="O27" i="23"/>
  <c r="G99" i="6" s="1"/>
  <c r="I27" i="23"/>
  <c r="E99" i="6" s="1"/>
  <c r="C27" i="23"/>
  <c r="C99" i="6" s="1"/>
  <c r="T26" i="23"/>
  <c r="O26" i="23"/>
  <c r="G98" i="6" s="1"/>
  <c r="I26" i="23"/>
  <c r="E98" i="6" s="1"/>
  <c r="C26" i="23"/>
  <c r="C98" i="6" s="1"/>
  <c r="T25" i="23"/>
  <c r="H97" i="6" s="1"/>
  <c r="O25" i="23"/>
  <c r="I25" i="23"/>
  <c r="C25" i="23"/>
  <c r="O24" i="23"/>
  <c r="G96" i="6" s="1"/>
  <c r="I24" i="23"/>
  <c r="E96" i="6" s="1"/>
  <c r="C24" i="23"/>
  <c r="C96" i="6" s="1"/>
  <c r="J31" i="6"/>
  <c r="I28" i="6"/>
  <c r="H28" i="6"/>
  <c r="J56" i="6"/>
  <c r="D66" i="6"/>
  <c r="N26" i="23" l="1"/>
  <c r="F98" i="6" s="1"/>
  <c r="N27" i="23"/>
  <c r="F99" i="6" s="1"/>
  <c r="J30" i="6"/>
  <c r="J28" i="6"/>
  <c r="N25" i="24"/>
  <c r="P97" i="6" s="1"/>
  <c r="H25" i="24"/>
  <c r="N97" i="6" s="1"/>
  <c r="H24" i="24"/>
  <c r="N96" i="6" s="1"/>
  <c r="B24" i="24"/>
  <c r="L96" i="6" s="1"/>
  <c r="D29" i="6"/>
  <c r="N24" i="23"/>
  <c r="F96" i="6" s="1"/>
  <c r="B24" i="23"/>
  <c r="B96" i="6" s="1"/>
  <c r="H24" i="23"/>
  <c r="D96" i="6" s="1"/>
  <c r="H27" i="23"/>
  <c r="D99" i="6" s="1"/>
  <c r="B27" i="23"/>
  <c r="B99" i="6" s="1"/>
  <c r="B25" i="24"/>
  <c r="L97" i="6" s="1"/>
  <c r="D31" i="6"/>
  <c r="B25" i="23"/>
  <c r="B97" i="6" s="1"/>
  <c r="C97" i="6"/>
  <c r="B26" i="23"/>
  <c r="B98" i="6" s="1"/>
  <c r="B27" i="24"/>
  <c r="L99" i="6" s="1"/>
  <c r="M99" i="6"/>
  <c r="D30" i="6"/>
  <c r="H25" i="23"/>
  <c r="D97" i="6" s="1"/>
  <c r="E97" i="6"/>
  <c r="B26" i="24"/>
  <c r="L98" i="6" s="1"/>
  <c r="M98" i="6"/>
  <c r="H27" i="24"/>
  <c r="N99" i="6" s="1"/>
  <c r="O99" i="6"/>
  <c r="N26" i="24"/>
  <c r="P98" i="6" s="1"/>
  <c r="Q98" i="6"/>
  <c r="N25" i="23"/>
  <c r="F97" i="6" s="1"/>
  <c r="G97" i="6"/>
  <c r="H26" i="23"/>
  <c r="D98" i="6" s="1"/>
  <c r="H26" i="24"/>
  <c r="N98" i="6" s="1"/>
  <c r="O98" i="6"/>
  <c r="N27" i="24"/>
  <c r="P99" i="6" s="1"/>
  <c r="Q99" i="6"/>
  <c r="D28" i="6"/>
  <c r="W12" i="26"/>
  <c r="T11" i="24"/>
  <c r="L8" i="25"/>
  <c r="B23" i="25"/>
  <c r="G19" i="26"/>
  <c r="I18" i="6" s="1"/>
  <c r="B19" i="26"/>
  <c r="H18" i="6" s="1"/>
  <c r="Q89" i="6"/>
  <c r="O89" i="6"/>
  <c r="F18" i="6"/>
  <c r="G19" i="25"/>
  <c r="C18" i="6" s="1"/>
  <c r="B19" i="25"/>
  <c r="B18" i="6" s="1"/>
  <c r="AD7" i="23"/>
  <c r="AD18" i="23"/>
  <c r="H89" i="6"/>
  <c r="O17" i="23"/>
  <c r="I17" i="23"/>
  <c r="E89" i="6" s="1"/>
  <c r="H17" i="23" l="1"/>
  <c r="D89" i="6" s="1"/>
  <c r="N17" i="23"/>
  <c r="F89" i="6" s="1"/>
  <c r="G89" i="6"/>
  <c r="L89" i="6"/>
  <c r="M89" i="6"/>
  <c r="N89" i="6"/>
  <c r="N17" i="24"/>
  <c r="P89" i="6" s="1"/>
  <c r="L19" i="25"/>
  <c r="Q19" i="25" l="1"/>
  <c r="D56" i="6" s="1"/>
  <c r="D18" i="6"/>
  <c r="AI14" i="23"/>
  <c r="C17" i="23"/>
  <c r="C89" i="6" s="1"/>
  <c r="B17" i="23" l="1"/>
  <c r="B89" i="6" s="1"/>
  <c r="I4" i="24"/>
  <c r="O4" i="23" l="1"/>
  <c r="H11" i="22" l="1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K20" i="14" s="1"/>
  <c r="B20" i="14" s="1"/>
  <c r="H19" i="14"/>
  <c r="H18" i="14"/>
  <c r="H17" i="14"/>
  <c r="H16" i="14"/>
  <c r="H15" i="14"/>
  <c r="H14" i="14"/>
  <c r="H13" i="14"/>
  <c r="H12" i="14"/>
  <c r="H11" i="14"/>
  <c r="H9" i="14"/>
  <c r="H10" i="14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K20" i="13" s="1"/>
  <c r="H19" i="13"/>
  <c r="H18" i="13"/>
  <c r="H17" i="13"/>
  <c r="H16" i="13"/>
  <c r="H15" i="13"/>
  <c r="H14" i="13"/>
  <c r="H13" i="13"/>
  <c r="H12" i="13"/>
  <c r="H11" i="13"/>
  <c r="H9" i="13"/>
  <c r="H10" i="13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23" i="1"/>
  <c r="AI23" i="24"/>
  <c r="AI19" i="24"/>
  <c r="AI6" i="24"/>
  <c r="AI14" i="24"/>
  <c r="AI19" i="23"/>
  <c r="AI6" i="23"/>
  <c r="L15" i="6"/>
  <c r="S90" i="6"/>
  <c r="S83" i="6"/>
  <c r="R83" i="6"/>
  <c r="L28" i="26"/>
  <c r="J27" i="6" s="1"/>
  <c r="G28" i="26"/>
  <c r="I27" i="6" s="1"/>
  <c r="B28" i="26"/>
  <c r="H27" i="6" s="1"/>
  <c r="L27" i="26"/>
  <c r="Q27" i="26" s="1"/>
  <c r="J64" i="6" s="1"/>
  <c r="G27" i="26"/>
  <c r="I26" i="6" s="1"/>
  <c r="B27" i="26"/>
  <c r="H26" i="6" s="1"/>
  <c r="L26" i="26"/>
  <c r="Q26" i="26" s="1"/>
  <c r="J63" i="6" s="1"/>
  <c r="G26" i="26"/>
  <c r="I25" i="6" s="1"/>
  <c r="B26" i="26"/>
  <c r="H25" i="6" s="1"/>
  <c r="L25" i="26"/>
  <c r="Q25" i="26" s="1"/>
  <c r="J62" i="6" s="1"/>
  <c r="G25" i="26"/>
  <c r="I24" i="6" s="1"/>
  <c r="B25" i="26"/>
  <c r="H24" i="6" s="1"/>
  <c r="L24" i="26"/>
  <c r="Q24" i="26" s="1"/>
  <c r="J61" i="6" s="1"/>
  <c r="G24" i="26"/>
  <c r="I23" i="6" s="1"/>
  <c r="B24" i="26"/>
  <c r="H23" i="6" s="1"/>
  <c r="L23" i="26"/>
  <c r="J22" i="6" s="1"/>
  <c r="G23" i="26"/>
  <c r="I22" i="6" s="1"/>
  <c r="B23" i="26"/>
  <c r="H22" i="6" s="1"/>
  <c r="L22" i="26"/>
  <c r="J21" i="6" s="1"/>
  <c r="G22" i="26"/>
  <c r="I21" i="6" s="1"/>
  <c r="W21" i="26"/>
  <c r="L20" i="6" s="1"/>
  <c r="L21" i="26"/>
  <c r="J20" i="6" s="1"/>
  <c r="G21" i="26"/>
  <c r="I20" i="6" s="1"/>
  <c r="B21" i="26"/>
  <c r="H20" i="6" s="1"/>
  <c r="W20" i="26"/>
  <c r="L19" i="6" s="1"/>
  <c r="L20" i="26"/>
  <c r="J19" i="6" s="1"/>
  <c r="G20" i="26"/>
  <c r="I19" i="6" s="1"/>
  <c r="B20" i="26"/>
  <c r="H19" i="6" s="1"/>
  <c r="W18" i="26"/>
  <c r="L17" i="6" s="1"/>
  <c r="L18" i="26"/>
  <c r="J17" i="6" s="1"/>
  <c r="G18" i="26"/>
  <c r="I17" i="6" s="1"/>
  <c r="B18" i="26"/>
  <c r="H17" i="6" s="1"/>
  <c r="L16" i="26"/>
  <c r="J15" i="6" s="1"/>
  <c r="G16" i="26"/>
  <c r="I15" i="6" s="1"/>
  <c r="B16" i="26"/>
  <c r="H15" i="6" s="1"/>
  <c r="W15" i="26"/>
  <c r="L14" i="6" s="1"/>
  <c r="L15" i="26"/>
  <c r="J14" i="6" s="1"/>
  <c r="G15" i="26"/>
  <c r="I14" i="6" s="1"/>
  <c r="B15" i="26"/>
  <c r="H14" i="6" s="1"/>
  <c r="W14" i="26"/>
  <c r="L13" i="6" s="1"/>
  <c r="L14" i="26"/>
  <c r="J13" i="6" s="1"/>
  <c r="G14" i="26"/>
  <c r="I13" i="6" s="1"/>
  <c r="B14" i="26"/>
  <c r="H13" i="6" s="1"/>
  <c r="W13" i="26"/>
  <c r="L12" i="6" s="1"/>
  <c r="L13" i="26"/>
  <c r="J12" i="6" s="1"/>
  <c r="G13" i="26"/>
  <c r="I12" i="6" s="1"/>
  <c r="B13" i="26"/>
  <c r="H12" i="6" s="1"/>
  <c r="L12" i="26"/>
  <c r="J11" i="6" s="1"/>
  <c r="G12" i="26"/>
  <c r="I11" i="6" s="1"/>
  <c r="B12" i="26"/>
  <c r="H11" i="6" s="1"/>
  <c r="L11" i="26"/>
  <c r="J10" i="6" s="1"/>
  <c r="G11" i="26"/>
  <c r="I10" i="6" s="1"/>
  <c r="B11" i="26"/>
  <c r="H10" i="6" s="1"/>
  <c r="L10" i="26"/>
  <c r="J9" i="6" s="1"/>
  <c r="G10" i="26"/>
  <c r="I9" i="6" s="1"/>
  <c r="B10" i="26"/>
  <c r="H9" i="6" s="1"/>
  <c r="L9" i="26"/>
  <c r="J8" i="6" s="1"/>
  <c r="G9" i="26"/>
  <c r="I8" i="6" s="1"/>
  <c r="B9" i="26"/>
  <c r="H8" i="6" s="1"/>
  <c r="AB7" i="26"/>
  <c r="W7" i="26"/>
  <c r="L6" i="6" s="1"/>
  <c r="B7" i="26"/>
  <c r="H6" i="6" s="1"/>
  <c r="W6" i="26"/>
  <c r="L5" i="6" s="1"/>
  <c r="L6" i="26"/>
  <c r="Q6" i="26" s="1"/>
  <c r="J44" i="6" s="1"/>
  <c r="G6" i="26"/>
  <c r="I5" i="6" s="1"/>
  <c r="B6" i="26"/>
  <c r="H5" i="6" s="1"/>
  <c r="AB5" i="26"/>
  <c r="W5" i="26"/>
  <c r="L4" i="6" s="1"/>
  <c r="L5" i="26"/>
  <c r="J4" i="6" s="1"/>
  <c r="G5" i="26"/>
  <c r="I4" i="6" s="1"/>
  <c r="B5" i="26"/>
  <c r="H4" i="6" s="1"/>
  <c r="W4" i="26"/>
  <c r="L3" i="6" s="1"/>
  <c r="L4" i="26"/>
  <c r="J3" i="6" s="1"/>
  <c r="G4" i="26"/>
  <c r="I3" i="6" s="1"/>
  <c r="B4" i="26"/>
  <c r="H3" i="6" s="1"/>
  <c r="B38" i="25"/>
  <c r="L28" i="25"/>
  <c r="D27" i="6" s="1"/>
  <c r="G28" i="25"/>
  <c r="C27" i="6" s="1"/>
  <c r="B28" i="25"/>
  <c r="B27" i="6" s="1"/>
  <c r="L27" i="25"/>
  <c r="D26" i="6" s="1"/>
  <c r="G27" i="25"/>
  <c r="C26" i="6" s="1"/>
  <c r="B27" i="25"/>
  <c r="B26" i="6" s="1"/>
  <c r="L26" i="25"/>
  <c r="D25" i="6" s="1"/>
  <c r="G26" i="25"/>
  <c r="C25" i="6" s="1"/>
  <c r="B26" i="25"/>
  <c r="B25" i="6" s="1"/>
  <c r="L25" i="25"/>
  <c r="D24" i="6" s="1"/>
  <c r="G25" i="25"/>
  <c r="C24" i="6" s="1"/>
  <c r="B25" i="25"/>
  <c r="B24" i="6" s="1"/>
  <c r="L24" i="25"/>
  <c r="D23" i="6" s="1"/>
  <c r="G24" i="25"/>
  <c r="C23" i="6" s="1"/>
  <c r="B24" i="25"/>
  <c r="B23" i="6" s="1"/>
  <c r="L23" i="25"/>
  <c r="D22" i="6" s="1"/>
  <c r="G23" i="25"/>
  <c r="C22" i="6" s="1"/>
  <c r="B22" i="6"/>
  <c r="L22" i="25"/>
  <c r="D21" i="6" s="1"/>
  <c r="G22" i="25"/>
  <c r="C21" i="6" s="1"/>
  <c r="AB21" i="25"/>
  <c r="W21" i="25"/>
  <c r="F20" i="6" s="1"/>
  <c r="L21" i="25"/>
  <c r="D20" i="6" s="1"/>
  <c r="G21" i="25"/>
  <c r="C20" i="6" s="1"/>
  <c r="B21" i="25"/>
  <c r="B20" i="6" s="1"/>
  <c r="W20" i="25"/>
  <c r="F19" i="6" s="1"/>
  <c r="L20" i="25"/>
  <c r="D19" i="6" s="1"/>
  <c r="G20" i="25"/>
  <c r="C19" i="6" s="1"/>
  <c r="B20" i="25"/>
  <c r="B19" i="6" s="1"/>
  <c r="W18" i="25"/>
  <c r="F17" i="6" s="1"/>
  <c r="L18" i="25"/>
  <c r="D17" i="6" s="1"/>
  <c r="G18" i="25"/>
  <c r="C17" i="6" s="1"/>
  <c r="B18" i="25"/>
  <c r="B17" i="6" s="1"/>
  <c r="L16" i="25"/>
  <c r="D15" i="6" s="1"/>
  <c r="G16" i="25"/>
  <c r="C15" i="6" s="1"/>
  <c r="B16" i="25"/>
  <c r="B15" i="6" s="1"/>
  <c r="W15" i="25"/>
  <c r="F14" i="6" s="1"/>
  <c r="L15" i="25"/>
  <c r="Q15" i="25" s="1"/>
  <c r="D53" i="6" s="1"/>
  <c r="G15" i="25"/>
  <c r="C14" i="6" s="1"/>
  <c r="B15" i="25"/>
  <c r="B14" i="6" s="1"/>
  <c r="W14" i="25"/>
  <c r="F13" i="6" s="1"/>
  <c r="L14" i="25"/>
  <c r="D13" i="6" s="1"/>
  <c r="G14" i="25"/>
  <c r="C13" i="6" s="1"/>
  <c r="B14" i="25"/>
  <c r="B13" i="6" s="1"/>
  <c r="W13" i="25"/>
  <c r="L13" i="25"/>
  <c r="D12" i="6" s="1"/>
  <c r="G13" i="25"/>
  <c r="C12" i="6" s="1"/>
  <c r="B13" i="25"/>
  <c r="B12" i="6" s="1"/>
  <c r="L12" i="25"/>
  <c r="D11" i="6" s="1"/>
  <c r="G12" i="25"/>
  <c r="C11" i="6" s="1"/>
  <c r="B12" i="25"/>
  <c r="B11" i="6" s="1"/>
  <c r="L11" i="25"/>
  <c r="D10" i="6" s="1"/>
  <c r="G11" i="25"/>
  <c r="C10" i="6" s="1"/>
  <c r="B11" i="25"/>
  <c r="B10" i="6" s="1"/>
  <c r="L10" i="25"/>
  <c r="D9" i="6" s="1"/>
  <c r="G10" i="25"/>
  <c r="C9" i="6" s="1"/>
  <c r="B10" i="25"/>
  <c r="B9" i="6" s="1"/>
  <c r="L9" i="25"/>
  <c r="D7" i="6" s="1"/>
  <c r="G9" i="25"/>
  <c r="C8" i="6" s="1"/>
  <c r="B9" i="25"/>
  <c r="B8" i="6" s="1"/>
  <c r="AB7" i="25"/>
  <c r="W7" i="25"/>
  <c r="F6" i="6" s="1"/>
  <c r="B7" i="25"/>
  <c r="B6" i="6" s="1"/>
  <c r="AB6" i="25"/>
  <c r="W6" i="25"/>
  <c r="F5" i="6" s="1"/>
  <c r="L6" i="25"/>
  <c r="D5" i="6" s="1"/>
  <c r="G6" i="25"/>
  <c r="C5" i="6" s="1"/>
  <c r="B6" i="25"/>
  <c r="B5" i="6" s="1"/>
  <c r="AB5" i="25"/>
  <c r="W5" i="25"/>
  <c r="F4" i="6" s="1"/>
  <c r="L5" i="25"/>
  <c r="D4" i="6" s="1"/>
  <c r="G5" i="25"/>
  <c r="C4" i="6" s="1"/>
  <c r="B5" i="25"/>
  <c r="B4" i="6" s="1"/>
  <c r="AB4" i="25"/>
  <c r="W4" i="25"/>
  <c r="F3" i="6" s="1"/>
  <c r="L4" i="25"/>
  <c r="D3" i="6" s="1"/>
  <c r="G4" i="25"/>
  <c r="C3" i="6" s="1"/>
  <c r="B4" i="25"/>
  <c r="B3" i="6" s="1"/>
  <c r="AD23" i="24"/>
  <c r="T95" i="6" s="1"/>
  <c r="Y23" i="24"/>
  <c r="S95" i="6" s="1"/>
  <c r="T23" i="24"/>
  <c r="R95" i="6" s="1"/>
  <c r="O23" i="24"/>
  <c r="N23" i="24" s="1"/>
  <c r="P95" i="6" s="1"/>
  <c r="I23" i="24"/>
  <c r="O95" i="6" s="1"/>
  <c r="C23" i="24"/>
  <c r="M95" i="6" s="1"/>
  <c r="AD22" i="24"/>
  <c r="T94" i="6" s="1"/>
  <c r="Y22" i="24"/>
  <c r="S94" i="6" s="1"/>
  <c r="T22" i="24"/>
  <c r="R94" i="6" s="1"/>
  <c r="O22" i="24"/>
  <c r="Q94" i="6" s="1"/>
  <c r="I22" i="24"/>
  <c r="C22" i="24"/>
  <c r="B22" i="24" s="1"/>
  <c r="L94" i="6" s="1"/>
  <c r="T93" i="6"/>
  <c r="Y21" i="24"/>
  <c r="S93" i="6" s="1"/>
  <c r="T21" i="24"/>
  <c r="R93" i="6" s="1"/>
  <c r="O21" i="24"/>
  <c r="N21" i="24" s="1"/>
  <c r="P93" i="6" s="1"/>
  <c r="I21" i="24"/>
  <c r="O93" i="6" s="1"/>
  <c r="C21" i="24"/>
  <c r="M93" i="6" s="1"/>
  <c r="Y20" i="24"/>
  <c r="S92" i="6" s="1"/>
  <c r="T20" i="24"/>
  <c r="R92" i="6" s="1"/>
  <c r="O20" i="24"/>
  <c r="Q92" i="6" s="1"/>
  <c r="I20" i="24"/>
  <c r="O92" i="6" s="1"/>
  <c r="C20" i="24"/>
  <c r="M92" i="6" s="1"/>
  <c r="Y19" i="24"/>
  <c r="S91" i="6" s="1"/>
  <c r="T19" i="24"/>
  <c r="R91" i="6" s="1"/>
  <c r="O19" i="24"/>
  <c r="N19" i="24" s="1"/>
  <c r="P91" i="6" s="1"/>
  <c r="I19" i="24"/>
  <c r="O91" i="6" s="1"/>
  <c r="C19" i="24"/>
  <c r="M91" i="6" s="1"/>
  <c r="R90" i="6"/>
  <c r="O18" i="24"/>
  <c r="Q90" i="6" s="1"/>
  <c r="I18" i="24"/>
  <c r="O90" i="6" s="1"/>
  <c r="C18" i="24"/>
  <c r="M90" i="6" s="1"/>
  <c r="Q88" i="6"/>
  <c r="O88" i="6"/>
  <c r="N88" i="6"/>
  <c r="C16" i="24"/>
  <c r="M88" i="6" s="1"/>
  <c r="Y14" i="24"/>
  <c r="S86" i="6" s="1"/>
  <c r="T14" i="24"/>
  <c r="R86" i="6" s="1"/>
  <c r="O14" i="24"/>
  <c r="Q86" i="6" s="1"/>
  <c r="I14" i="24"/>
  <c r="O86" i="6" s="1"/>
  <c r="C14" i="24"/>
  <c r="M86" i="6" s="1"/>
  <c r="Y13" i="24"/>
  <c r="S85" i="6" s="1"/>
  <c r="T13" i="24"/>
  <c r="R85" i="6" s="1"/>
  <c r="O13" i="24"/>
  <c r="N13" i="24" s="1"/>
  <c r="P85" i="6" s="1"/>
  <c r="I13" i="24"/>
  <c r="C13" i="24"/>
  <c r="M85" i="6" s="1"/>
  <c r="Y12" i="24"/>
  <c r="S84" i="6" s="1"/>
  <c r="T12" i="24"/>
  <c r="R84" i="6" s="1"/>
  <c r="O12" i="24"/>
  <c r="O84" i="6"/>
  <c r="C12" i="24"/>
  <c r="B12" i="24" s="1"/>
  <c r="L84" i="6" s="1"/>
  <c r="O11" i="24"/>
  <c r="Q83" i="6" s="1"/>
  <c r="O83" i="6"/>
  <c r="C11" i="24"/>
  <c r="M83" i="6" s="1"/>
  <c r="Y10" i="24"/>
  <c r="S82" i="6" s="1"/>
  <c r="T10" i="24"/>
  <c r="R82" i="6" s="1"/>
  <c r="O10" i="24"/>
  <c r="Q82" i="6" s="1"/>
  <c r="I10" i="24"/>
  <c r="C10" i="24"/>
  <c r="B10" i="24" s="1"/>
  <c r="L82" i="6" s="1"/>
  <c r="Y9" i="24"/>
  <c r="S81" i="6" s="1"/>
  <c r="T9" i="24"/>
  <c r="R81" i="6" s="1"/>
  <c r="O9" i="24"/>
  <c r="Q81" i="6" s="1"/>
  <c r="I9" i="24"/>
  <c r="O81" i="6" s="1"/>
  <c r="C9" i="24"/>
  <c r="M81" i="6" s="1"/>
  <c r="O8" i="24"/>
  <c r="Q80" i="6" s="1"/>
  <c r="I8" i="24"/>
  <c r="O80" i="6" s="1"/>
  <c r="C8" i="24"/>
  <c r="M80" i="6" s="1"/>
  <c r="Y7" i="24"/>
  <c r="S79" i="6" s="1"/>
  <c r="T7" i="24"/>
  <c r="R79" i="6" s="1"/>
  <c r="O7" i="24"/>
  <c r="N7" i="24" s="1"/>
  <c r="AD6" i="24"/>
  <c r="T78" i="6" s="1"/>
  <c r="Y6" i="24"/>
  <c r="S78" i="6" s="1"/>
  <c r="T6" i="24"/>
  <c r="R78" i="6" s="1"/>
  <c r="O6" i="24"/>
  <c r="Q78" i="6" s="1"/>
  <c r="I6" i="24"/>
  <c r="C6" i="24"/>
  <c r="M78" i="6" s="1"/>
  <c r="AD5" i="24"/>
  <c r="T77" i="6" s="1"/>
  <c r="Y5" i="24"/>
  <c r="S77" i="6" s="1"/>
  <c r="T5" i="24"/>
  <c r="R77" i="6" s="1"/>
  <c r="O5" i="24"/>
  <c r="Q77" i="6" s="1"/>
  <c r="I5" i="24"/>
  <c r="H5" i="24" s="1"/>
  <c r="N77" i="6" s="1"/>
  <c r="C5" i="24"/>
  <c r="M77" i="6" s="1"/>
  <c r="AD4" i="24"/>
  <c r="T76" i="6" s="1"/>
  <c r="Y4" i="24"/>
  <c r="S76" i="6" s="1"/>
  <c r="T4" i="24"/>
  <c r="R76" i="6" s="1"/>
  <c r="O4" i="24"/>
  <c r="Q76" i="6" s="1"/>
  <c r="O76" i="6"/>
  <c r="C4" i="24"/>
  <c r="M76" i="6" s="1"/>
  <c r="AI23" i="23"/>
  <c r="AD23" i="23"/>
  <c r="J95" i="6" s="1"/>
  <c r="Y23" i="23"/>
  <c r="I95" i="6" s="1"/>
  <c r="T23" i="23"/>
  <c r="H95" i="6" s="1"/>
  <c r="O23" i="23"/>
  <c r="G95" i="6" s="1"/>
  <c r="I23" i="23"/>
  <c r="C23" i="23"/>
  <c r="C95" i="6" s="1"/>
  <c r="AD22" i="23"/>
  <c r="J94" i="6" s="1"/>
  <c r="Y22" i="23"/>
  <c r="I94" i="6" s="1"/>
  <c r="T22" i="23"/>
  <c r="H94" i="6" s="1"/>
  <c r="O22" i="23"/>
  <c r="G94" i="6" s="1"/>
  <c r="I22" i="23"/>
  <c r="E94" i="6" s="1"/>
  <c r="C22" i="23"/>
  <c r="C94" i="6" s="1"/>
  <c r="AD21" i="23"/>
  <c r="J93" i="6" s="1"/>
  <c r="Y21" i="23"/>
  <c r="I93" i="6" s="1"/>
  <c r="T21" i="23"/>
  <c r="H93" i="6" s="1"/>
  <c r="O21" i="23"/>
  <c r="N21" i="23" s="1"/>
  <c r="F93" i="6" s="1"/>
  <c r="I21" i="23"/>
  <c r="C21" i="23"/>
  <c r="C93" i="6" s="1"/>
  <c r="AD20" i="23"/>
  <c r="J92" i="6" s="1"/>
  <c r="Y20" i="23"/>
  <c r="I92" i="6" s="1"/>
  <c r="T20" i="23"/>
  <c r="H92" i="6" s="1"/>
  <c r="O20" i="23"/>
  <c r="G92" i="6" s="1"/>
  <c r="I20" i="23"/>
  <c r="E92" i="6" s="1"/>
  <c r="C20" i="23"/>
  <c r="C92" i="6" s="1"/>
  <c r="AD19" i="23"/>
  <c r="J91" i="6" s="1"/>
  <c r="Y19" i="23"/>
  <c r="I91" i="6" s="1"/>
  <c r="T19" i="23"/>
  <c r="H91" i="6" s="1"/>
  <c r="O19" i="23"/>
  <c r="G91" i="6" s="1"/>
  <c r="I19" i="23"/>
  <c r="E91" i="6" s="1"/>
  <c r="C19" i="23"/>
  <c r="B19" i="23" s="1"/>
  <c r="B91" i="6" s="1"/>
  <c r="I90" i="6"/>
  <c r="T18" i="23"/>
  <c r="H90" i="6" s="1"/>
  <c r="O18" i="23"/>
  <c r="G90" i="6" s="1"/>
  <c r="I18" i="23"/>
  <c r="E90" i="6" s="1"/>
  <c r="C18" i="23"/>
  <c r="C90" i="6" s="1"/>
  <c r="G88" i="6"/>
  <c r="I16" i="23"/>
  <c r="H16" i="23" s="1"/>
  <c r="D88" i="6" s="1"/>
  <c r="C16" i="23"/>
  <c r="C88" i="6" s="1"/>
  <c r="AD14" i="23"/>
  <c r="J86" i="6" s="1"/>
  <c r="Y14" i="23"/>
  <c r="I86" i="6" s="1"/>
  <c r="T14" i="23"/>
  <c r="H86" i="6" s="1"/>
  <c r="O14" i="23"/>
  <c r="G86" i="6" s="1"/>
  <c r="I14" i="23"/>
  <c r="E86" i="6" s="1"/>
  <c r="C14" i="23"/>
  <c r="C86" i="6" s="1"/>
  <c r="AD13" i="23"/>
  <c r="J85" i="6" s="1"/>
  <c r="Y13" i="23"/>
  <c r="I85" i="6" s="1"/>
  <c r="T13" i="23"/>
  <c r="H85" i="6" s="1"/>
  <c r="O13" i="23"/>
  <c r="G85" i="6" s="1"/>
  <c r="I13" i="23"/>
  <c r="E85" i="6" s="1"/>
  <c r="C13" i="23"/>
  <c r="C85" i="6" s="1"/>
  <c r="AD12" i="23"/>
  <c r="J84" i="6" s="1"/>
  <c r="Y12" i="23"/>
  <c r="I84" i="6" s="1"/>
  <c r="T12" i="23"/>
  <c r="H84" i="6" s="1"/>
  <c r="O12" i="23"/>
  <c r="G84" i="6" s="1"/>
  <c r="I12" i="23"/>
  <c r="E84" i="6" s="1"/>
  <c r="C12" i="23"/>
  <c r="C84" i="6" s="1"/>
  <c r="AD11" i="23"/>
  <c r="J83" i="6" s="1"/>
  <c r="Y11" i="23"/>
  <c r="I83" i="6" s="1"/>
  <c r="T11" i="23"/>
  <c r="H83" i="6" s="1"/>
  <c r="O11" i="23"/>
  <c r="G83" i="6" s="1"/>
  <c r="I11" i="23"/>
  <c r="E83" i="6" s="1"/>
  <c r="C11" i="23"/>
  <c r="C83" i="6" s="1"/>
  <c r="AD10" i="23"/>
  <c r="J82" i="6" s="1"/>
  <c r="Y10" i="23"/>
  <c r="I82" i="6" s="1"/>
  <c r="T10" i="23"/>
  <c r="H82" i="6" s="1"/>
  <c r="O10" i="23"/>
  <c r="G82" i="6" s="1"/>
  <c r="I10" i="23"/>
  <c r="E82" i="6" s="1"/>
  <c r="C10" i="23"/>
  <c r="C82" i="6" s="1"/>
  <c r="Y9" i="23"/>
  <c r="I81" i="6" s="1"/>
  <c r="T9" i="23"/>
  <c r="H81" i="6" s="1"/>
  <c r="O9" i="23"/>
  <c r="G81" i="6" s="1"/>
  <c r="I9" i="23"/>
  <c r="E81" i="6" s="1"/>
  <c r="C9" i="23"/>
  <c r="B9" i="23" s="1"/>
  <c r="B81" i="6" s="1"/>
  <c r="O8" i="23"/>
  <c r="G80" i="6" s="1"/>
  <c r="I8" i="23"/>
  <c r="E80" i="6" s="1"/>
  <c r="C8" i="23"/>
  <c r="C80" i="6" s="1"/>
  <c r="Y7" i="23"/>
  <c r="I79" i="6" s="1"/>
  <c r="T7" i="23"/>
  <c r="O7" i="23"/>
  <c r="N7" i="23" s="1"/>
  <c r="G79" i="6" s="1"/>
  <c r="AD6" i="23"/>
  <c r="J78" i="6" s="1"/>
  <c r="Y6" i="23"/>
  <c r="I78" i="6" s="1"/>
  <c r="T6" i="23"/>
  <c r="H78" i="6" s="1"/>
  <c r="O6" i="23"/>
  <c r="G78" i="6" s="1"/>
  <c r="I6" i="23"/>
  <c r="E78" i="6" s="1"/>
  <c r="C6" i="23"/>
  <c r="C78" i="6" s="1"/>
  <c r="AD5" i="23"/>
  <c r="J77" i="6" s="1"/>
  <c r="Y5" i="23"/>
  <c r="I77" i="6" s="1"/>
  <c r="T5" i="23"/>
  <c r="H77" i="6" s="1"/>
  <c r="O5" i="23"/>
  <c r="G77" i="6" s="1"/>
  <c r="I5" i="23"/>
  <c r="E77" i="6" s="1"/>
  <c r="C5" i="23"/>
  <c r="C77" i="6" s="1"/>
  <c r="AD4" i="23"/>
  <c r="J76" i="6" s="1"/>
  <c r="Y4" i="23"/>
  <c r="I76" i="6" s="1"/>
  <c r="T4" i="23"/>
  <c r="H76" i="6" s="1"/>
  <c r="N4" i="23"/>
  <c r="F76" i="6" s="1"/>
  <c r="I4" i="23"/>
  <c r="E76" i="6" s="1"/>
  <c r="C4" i="23"/>
  <c r="B4" i="23" s="1"/>
  <c r="B76" i="6" s="1"/>
  <c r="J7" i="5"/>
  <c r="I44" i="5" s="1"/>
  <c r="H44" i="5" s="1"/>
  <c r="M38" i="14"/>
  <c r="M37" i="14"/>
  <c r="M36" i="14"/>
  <c r="M35" i="14"/>
  <c r="K35" i="14"/>
  <c r="M34" i="14"/>
  <c r="K34" i="14"/>
  <c r="M33" i="14"/>
  <c r="K33" i="14"/>
  <c r="M32" i="14"/>
  <c r="M31" i="14"/>
  <c r="K31" i="14"/>
  <c r="M30" i="14"/>
  <c r="K30" i="14"/>
  <c r="M29" i="14"/>
  <c r="M28" i="14"/>
  <c r="M27" i="14"/>
  <c r="K27" i="14"/>
  <c r="M26" i="14"/>
  <c r="K26" i="14" s="1"/>
  <c r="M25" i="14"/>
  <c r="K25" i="14"/>
  <c r="M24" i="14"/>
  <c r="K24" i="14" s="1"/>
  <c r="M23" i="14"/>
  <c r="M22" i="14"/>
  <c r="K22" i="14"/>
  <c r="M21" i="14"/>
  <c r="K21" i="14"/>
  <c r="B21" i="14" s="1"/>
  <c r="M20" i="14"/>
  <c r="M19" i="14"/>
  <c r="K19" i="14"/>
  <c r="M18" i="14"/>
  <c r="M17" i="14"/>
  <c r="K17" i="14"/>
  <c r="M16" i="14"/>
  <c r="K16" i="14" s="1"/>
  <c r="M15" i="14"/>
  <c r="K15" i="14"/>
  <c r="M14" i="14"/>
  <c r="K14" i="14"/>
  <c r="M13" i="14"/>
  <c r="K13" i="14" s="1"/>
  <c r="M12" i="14"/>
  <c r="M11" i="14"/>
  <c r="M10" i="14"/>
  <c r="M9" i="14"/>
  <c r="N40" i="13"/>
  <c r="N39" i="13"/>
  <c r="K39" i="13"/>
  <c r="N38" i="13"/>
  <c r="N37" i="13"/>
  <c r="K37" i="13"/>
  <c r="N36" i="13"/>
  <c r="K36" i="13"/>
  <c r="N35" i="13"/>
  <c r="N34" i="13"/>
  <c r="N33" i="13"/>
  <c r="K33" i="13"/>
  <c r="N32" i="13"/>
  <c r="K32" i="13"/>
  <c r="N31" i="13"/>
  <c r="K31" i="13"/>
  <c r="N30" i="13"/>
  <c r="N29" i="13"/>
  <c r="K29" i="13" s="1"/>
  <c r="N28" i="13"/>
  <c r="K28" i="13"/>
  <c r="B28" i="13" s="1"/>
  <c r="N27" i="13"/>
  <c r="K27" i="13"/>
  <c r="N26" i="13"/>
  <c r="K26" i="13" s="1"/>
  <c r="N25" i="13"/>
  <c r="N24" i="13"/>
  <c r="N23" i="13"/>
  <c r="K23" i="13" s="1"/>
  <c r="N22" i="13"/>
  <c r="N21" i="13"/>
  <c r="N20" i="13"/>
  <c r="N19" i="13"/>
  <c r="K19" i="13" s="1"/>
  <c r="N18" i="13"/>
  <c r="N17" i="13"/>
  <c r="K17" i="13"/>
  <c r="N16" i="13"/>
  <c r="N15" i="13"/>
  <c r="N14" i="13"/>
  <c r="N13" i="13"/>
  <c r="K13" i="13" s="1"/>
  <c r="N12" i="13"/>
  <c r="N11" i="13"/>
  <c r="N10" i="13"/>
  <c r="N9" i="13"/>
  <c r="K9" i="13" s="1"/>
  <c r="M38" i="1"/>
  <c r="K38" i="1"/>
  <c r="M37" i="1"/>
  <c r="K37" i="1"/>
  <c r="M36" i="1"/>
  <c r="K36" i="1"/>
  <c r="M35" i="1"/>
  <c r="K35" i="1"/>
  <c r="M34" i="1"/>
  <c r="K34" i="1"/>
  <c r="M33" i="1"/>
  <c r="K33" i="1"/>
  <c r="M32" i="1"/>
  <c r="K32" i="1"/>
  <c r="M31" i="1"/>
  <c r="M30" i="1"/>
  <c r="M29" i="1"/>
  <c r="K29" i="1" s="1"/>
  <c r="M28" i="1"/>
  <c r="M27" i="1"/>
  <c r="K27" i="1" s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0" i="1"/>
  <c r="M11" i="1"/>
  <c r="M9" i="1"/>
  <c r="I34" i="22"/>
  <c r="I33" i="22"/>
  <c r="I32" i="22"/>
  <c r="I31" i="22"/>
  <c r="I30" i="22"/>
  <c r="I29" i="22"/>
  <c r="I28" i="22"/>
  <c r="I27" i="22"/>
  <c r="I26" i="22"/>
  <c r="AC26" i="22" s="1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0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D34" i="22"/>
  <c r="D33" i="22"/>
  <c r="I165" i="5"/>
  <c r="H165" i="5"/>
  <c r="H34" i="21"/>
  <c r="H33" i="21"/>
  <c r="H32" i="21"/>
  <c r="H31" i="21"/>
  <c r="H30" i="21"/>
  <c r="X30" i="21" s="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AC10" i="21" s="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I65" i="5"/>
  <c r="H65" i="5"/>
  <c r="D24" i="21"/>
  <c r="I34" i="20"/>
  <c r="Y34" i="20" s="1"/>
  <c r="I33" i="20"/>
  <c r="Z33" i="20" s="1"/>
  <c r="I32" i="20"/>
  <c r="I31" i="20"/>
  <c r="AA31" i="20" s="1"/>
  <c r="I30" i="20"/>
  <c r="I29" i="20"/>
  <c r="I28" i="20"/>
  <c r="I27" i="20"/>
  <c r="Y27" i="20" s="1"/>
  <c r="I26" i="20"/>
  <c r="I25" i="20"/>
  <c r="I24" i="20"/>
  <c r="I23" i="20"/>
  <c r="I22" i="20"/>
  <c r="I21" i="20"/>
  <c r="I20" i="20"/>
  <c r="I19" i="20"/>
  <c r="Y19" i="20" s="1"/>
  <c r="I18" i="20"/>
  <c r="I17" i="20"/>
  <c r="I16" i="20"/>
  <c r="I15" i="20"/>
  <c r="I14" i="20"/>
  <c r="I13" i="20"/>
  <c r="I12" i="20"/>
  <c r="I11" i="20"/>
  <c r="I10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D30" i="20"/>
  <c r="D10" i="16"/>
  <c r="D28" i="20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D32" i="16"/>
  <c r="D21" i="16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K10" i="3"/>
  <c r="AE10" i="3"/>
  <c r="I10" i="3"/>
  <c r="AH10" i="3" s="1"/>
  <c r="AE12" i="3"/>
  <c r="AG12" i="3" s="1"/>
  <c r="I12" i="3"/>
  <c r="AE11" i="3"/>
  <c r="I11" i="3"/>
  <c r="AI11" i="3" s="1"/>
  <c r="AE13" i="3"/>
  <c r="AK13" i="3" s="1"/>
  <c r="I13" i="3"/>
  <c r="AE14" i="3"/>
  <c r="I14" i="3"/>
  <c r="AE15" i="3"/>
  <c r="I15" i="3"/>
  <c r="AE16" i="3"/>
  <c r="I16" i="3"/>
  <c r="AE17" i="3"/>
  <c r="AF17" i="3" s="1"/>
  <c r="I17" i="3"/>
  <c r="AE18" i="3"/>
  <c r="I18" i="3"/>
  <c r="AE19" i="3"/>
  <c r="AK19" i="3" s="1"/>
  <c r="I19" i="3"/>
  <c r="AE20" i="3"/>
  <c r="I20" i="3"/>
  <c r="AK20" i="3" s="1"/>
  <c r="AE21" i="3"/>
  <c r="AH21" i="3" s="1"/>
  <c r="I21" i="3"/>
  <c r="AE22" i="3"/>
  <c r="I22" i="3"/>
  <c r="AE23" i="3"/>
  <c r="AG23" i="3" s="1"/>
  <c r="I23" i="3"/>
  <c r="AE24" i="3"/>
  <c r="I24" i="3"/>
  <c r="AI24" i="3" s="1"/>
  <c r="AE25" i="3"/>
  <c r="AF25" i="3" s="1"/>
  <c r="I25" i="3"/>
  <c r="AE26" i="3"/>
  <c r="I26" i="3"/>
  <c r="AE27" i="3"/>
  <c r="AI27" i="3" s="1"/>
  <c r="I27" i="3"/>
  <c r="AE28" i="3"/>
  <c r="I28" i="3"/>
  <c r="AE29" i="3"/>
  <c r="I29" i="3"/>
  <c r="AI29" i="3" s="1"/>
  <c r="AE30" i="3"/>
  <c r="I30" i="3"/>
  <c r="AK30" i="3" s="1"/>
  <c r="AE31" i="3"/>
  <c r="I31" i="3"/>
  <c r="AI31" i="3"/>
  <c r="AE32" i="3"/>
  <c r="I32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D22" i="3"/>
  <c r="D21" i="3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C34" i="14"/>
  <c r="C33" i="14"/>
  <c r="C31" i="14"/>
  <c r="C18" i="14"/>
  <c r="C13" i="14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C33" i="13"/>
  <c r="C32" i="13"/>
  <c r="C30" i="13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67" i="5"/>
  <c r="I166" i="5"/>
  <c r="I157" i="5"/>
  <c r="I156" i="5"/>
  <c r="I155" i="5"/>
  <c r="I154" i="5"/>
  <c r="I152" i="5"/>
  <c r="I146" i="5"/>
  <c r="I137" i="5"/>
  <c r="I136" i="5"/>
  <c r="I135" i="5"/>
  <c r="I134" i="5"/>
  <c r="I133" i="5"/>
  <c r="I132" i="5"/>
  <c r="I131" i="5"/>
  <c r="I130" i="5"/>
  <c r="I129" i="5"/>
  <c r="I128" i="5"/>
  <c r="I126" i="5"/>
  <c r="I125" i="5"/>
  <c r="I124" i="5"/>
  <c r="I123" i="5"/>
  <c r="I122" i="5"/>
  <c r="I121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67" i="5"/>
  <c r="I66" i="5"/>
  <c r="I57" i="5"/>
  <c r="I56" i="5"/>
  <c r="I55" i="5"/>
  <c r="I54" i="5"/>
  <c r="I52" i="5"/>
  <c r="I48" i="5"/>
  <c r="I46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17" i="5"/>
  <c r="I16" i="5"/>
  <c r="I15" i="5"/>
  <c r="I14" i="5"/>
  <c r="I13" i="5"/>
  <c r="I12" i="5"/>
  <c r="I11" i="5"/>
  <c r="I10" i="5"/>
  <c r="I9" i="5"/>
  <c r="I8" i="5"/>
  <c r="D10" i="13"/>
  <c r="D11" i="13"/>
  <c r="D12" i="13"/>
  <c r="D13" i="13"/>
  <c r="D14" i="13"/>
  <c r="D15" i="13"/>
  <c r="D16" i="13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W13" i="21"/>
  <c r="AB13" i="21" s="1"/>
  <c r="J13" i="21"/>
  <c r="W10" i="21"/>
  <c r="W11" i="21"/>
  <c r="Y11" i="21" s="1"/>
  <c r="W12" i="21"/>
  <c r="W14" i="21"/>
  <c r="W15" i="21"/>
  <c r="Y15" i="21" s="1"/>
  <c r="W16" i="21"/>
  <c r="Y16" i="21" s="1"/>
  <c r="W17" i="21"/>
  <c r="W18" i="21"/>
  <c r="W19" i="21"/>
  <c r="AA19" i="21" s="1"/>
  <c r="W20" i="21"/>
  <c r="X20" i="21" s="1"/>
  <c r="W21" i="21"/>
  <c r="X21" i="21" s="1"/>
  <c r="W22" i="21"/>
  <c r="W23" i="21"/>
  <c r="X23" i="21" s="1"/>
  <c r="W24" i="21"/>
  <c r="AA24" i="21" s="1"/>
  <c r="W25" i="21"/>
  <c r="X25" i="21" s="1"/>
  <c r="W26" i="21"/>
  <c r="W27" i="21"/>
  <c r="W28" i="21"/>
  <c r="Z28" i="21" s="1"/>
  <c r="W29" i="21"/>
  <c r="W30" i="21"/>
  <c r="W31" i="21"/>
  <c r="W32" i="21"/>
  <c r="AA32" i="21"/>
  <c r="W33" i="21"/>
  <c r="W34" i="21"/>
  <c r="X34" i="21" s="1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9" i="13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X31" i="21"/>
  <c r="X34" i="22"/>
  <c r="AB34" i="22" s="1"/>
  <c r="K34" i="22"/>
  <c r="X10" i="22"/>
  <c r="X29" i="22"/>
  <c r="X11" i="22"/>
  <c r="X12" i="22"/>
  <c r="X13" i="22"/>
  <c r="X14" i="22"/>
  <c r="X15" i="22"/>
  <c r="AC15" i="22" s="1"/>
  <c r="X16" i="22"/>
  <c r="X17" i="22"/>
  <c r="X18" i="22"/>
  <c r="X19" i="22"/>
  <c r="AA19" i="22" s="1"/>
  <c r="X20" i="22"/>
  <c r="X21" i="22"/>
  <c r="X22" i="22"/>
  <c r="X23" i="22"/>
  <c r="AD23" i="22" s="1"/>
  <c r="X24" i="22"/>
  <c r="X25" i="22"/>
  <c r="X26" i="22"/>
  <c r="X27" i="22"/>
  <c r="AC27" i="22" s="1"/>
  <c r="X28" i="22"/>
  <c r="Z28" i="22" s="1"/>
  <c r="X30" i="22"/>
  <c r="X31" i="22"/>
  <c r="Z31" i="22" s="1"/>
  <c r="X32" i="22"/>
  <c r="Y32" i="22" s="1"/>
  <c r="X33" i="22"/>
  <c r="AD33" i="22" s="1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X10" i="20"/>
  <c r="X11" i="20"/>
  <c r="X12" i="20"/>
  <c r="X13" i="20"/>
  <c r="Z13" i="20" s="1"/>
  <c r="X14" i="20"/>
  <c r="X15" i="20"/>
  <c r="X16" i="20"/>
  <c r="X17" i="20"/>
  <c r="AD17" i="20" s="1"/>
  <c r="X18" i="20"/>
  <c r="AA18" i="20" s="1"/>
  <c r="X19" i="20"/>
  <c r="X20" i="20"/>
  <c r="X21" i="20"/>
  <c r="AC21" i="20" s="1"/>
  <c r="X22" i="20"/>
  <c r="X23" i="20"/>
  <c r="X24" i="20"/>
  <c r="X25" i="20"/>
  <c r="AB25" i="20" s="1"/>
  <c r="X26" i="20"/>
  <c r="X27" i="20"/>
  <c r="X28" i="20"/>
  <c r="AA28" i="20" s="1"/>
  <c r="X29" i="20"/>
  <c r="AD29" i="20" s="1"/>
  <c r="X30" i="20"/>
  <c r="X31" i="20"/>
  <c r="X32" i="20"/>
  <c r="AB32" i="20" s="1"/>
  <c r="X33" i="20"/>
  <c r="X34" i="20"/>
  <c r="X10" i="16"/>
  <c r="Y10" i="16" s="1"/>
  <c r="X11" i="16"/>
  <c r="X12" i="16"/>
  <c r="AC12" i="16" s="1"/>
  <c r="X13" i="16"/>
  <c r="Z13" i="16" s="1"/>
  <c r="X14" i="16"/>
  <c r="Y14" i="16" s="1"/>
  <c r="X15" i="16"/>
  <c r="X16" i="16"/>
  <c r="Z16" i="16" s="1"/>
  <c r="X17" i="16"/>
  <c r="Y17" i="16" s="1"/>
  <c r="X18" i="16"/>
  <c r="X19" i="16"/>
  <c r="X20" i="16"/>
  <c r="AD20" i="16" s="1"/>
  <c r="X21" i="16"/>
  <c r="AB21" i="16" s="1"/>
  <c r="X22" i="16"/>
  <c r="AD22" i="16" s="1"/>
  <c r="X23" i="16"/>
  <c r="X24" i="16"/>
  <c r="AC24" i="16" s="1"/>
  <c r="X25" i="16"/>
  <c r="AB25" i="16" s="1"/>
  <c r="X26" i="16"/>
  <c r="AC26" i="16" s="1"/>
  <c r="X27" i="16"/>
  <c r="X28" i="16"/>
  <c r="AC28" i="16" s="1"/>
  <c r="X29" i="16"/>
  <c r="AA29" i="16" s="1"/>
  <c r="X30" i="16"/>
  <c r="AC30" i="16" s="1"/>
  <c r="X31" i="16"/>
  <c r="X32" i="16"/>
  <c r="AC32" i="16" s="1"/>
  <c r="X33" i="16"/>
  <c r="Z33" i="16" s="1"/>
  <c r="X34" i="16"/>
  <c r="Y34" i="16" s="1"/>
  <c r="L32" i="15"/>
  <c r="K32" i="15"/>
  <c r="C32" i="15"/>
  <c r="AE31" i="15"/>
  <c r="K31" i="15"/>
  <c r="AF31" i="15"/>
  <c r="AG31" i="15"/>
  <c r="AH31" i="15"/>
  <c r="AI31" i="15"/>
  <c r="AJ31" i="15"/>
  <c r="AK31" i="15"/>
  <c r="AE10" i="15"/>
  <c r="AF10" i="15"/>
  <c r="AG10" i="15"/>
  <c r="AI10" i="15"/>
  <c r="AK10" i="15"/>
  <c r="AE11" i="15"/>
  <c r="AF11" i="15"/>
  <c r="AG11" i="15"/>
  <c r="AI11" i="15"/>
  <c r="AK11" i="15"/>
  <c r="AE12" i="15"/>
  <c r="AG12" i="15"/>
  <c r="AF12" i="15"/>
  <c r="AH12" i="15"/>
  <c r="AJ12" i="15"/>
  <c r="AE13" i="15"/>
  <c r="AF13" i="15"/>
  <c r="AG13" i="15"/>
  <c r="AH13" i="15"/>
  <c r="AI13" i="15"/>
  <c r="AJ13" i="15"/>
  <c r="AK13" i="15"/>
  <c r="AE14" i="15"/>
  <c r="AF14" i="15"/>
  <c r="AG14" i="15"/>
  <c r="AH14" i="15"/>
  <c r="AI14" i="15"/>
  <c r="AJ14" i="15"/>
  <c r="AK14" i="15"/>
  <c r="AE15" i="15"/>
  <c r="AF15" i="15"/>
  <c r="AG15" i="15"/>
  <c r="AH15" i="15"/>
  <c r="AI15" i="15"/>
  <c r="AJ15" i="15"/>
  <c r="AK15" i="15"/>
  <c r="AE16" i="15"/>
  <c r="AF16" i="15"/>
  <c r="AG16" i="15"/>
  <c r="AH16" i="15"/>
  <c r="AI16" i="15"/>
  <c r="AJ16" i="15"/>
  <c r="AK16" i="15"/>
  <c r="AE17" i="15"/>
  <c r="AF17" i="15"/>
  <c r="AG17" i="15"/>
  <c r="AH17" i="15"/>
  <c r="AI17" i="15"/>
  <c r="AJ17" i="15"/>
  <c r="AK17" i="15"/>
  <c r="AE18" i="15"/>
  <c r="AF18" i="15"/>
  <c r="AG18" i="15"/>
  <c r="AH18" i="15"/>
  <c r="AI18" i="15"/>
  <c r="AJ18" i="15"/>
  <c r="AK18" i="15"/>
  <c r="AE19" i="15"/>
  <c r="AF19" i="15"/>
  <c r="AG19" i="15"/>
  <c r="AH19" i="15"/>
  <c r="AI19" i="15"/>
  <c r="AJ19" i="15"/>
  <c r="AK19" i="15"/>
  <c r="AE20" i="15"/>
  <c r="AF20" i="15"/>
  <c r="AG20" i="15"/>
  <c r="AH20" i="15"/>
  <c r="AI20" i="15"/>
  <c r="AJ20" i="15"/>
  <c r="AK20" i="15"/>
  <c r="AE21" i="15"/>
  <c r="AF21" i="15"/>
  <c r="AG21" i="15"/>
  <c r="AH21" i="15"/>
  <c r="AI21" i="15"/>
  <c r="AJ21" i="15"/>
  <c r="AK21" i="15"/>
  <c r="AE22" i="15"/>
  <c r="AF22" i="15"/>
  <c r="AG22" i="15"/>
  <c r="AH22" i="15"/>
  <c r="AI22" i="15"/>
  <c r="AJ22" i="15"/>
  <c r="AK22" i="15"/>
  <c r="AE23" i="15"/>
  <c r="AF23" i="15"/>
  <c r="AG23" i="15"/>
  <c r="AH23" i="15"/>
  <c r="AI23" i="15"/>
  <c r="AJ23" i="15"/>
  <c r="AK23" i="15"/>
  <c r="AE24" i="15"/>
  <c r="AF24" i="15"/>
  <c r="AG24" i="15"/>
  <c r="AH24" i="15"/>
  <c r="AI24" i="15"/>
  <c r="AJ24" i="15"/>
  <c r="AK24" i="15"/>
  <c r="AE25" i="15"/>
  <c r="AF25" i="15"/>
  <c r="AG25" i="15"/>
  <c r="AH25" i="15"/>
  <c r="AI25" i="15"/>
  <c r="AJ25" i="15"/>
  <c r="AK25" i="15"/>
  <c r="AE26" i="15"/>
  <c r="AF26" i="15"/>
  <c r="AG26" i="15"/>
  <c r="AH26" i="15"/>
  <c r="AI26" i="15"/>
  <c r="AJ26" i="15"/>
  <c r="AK26" i="15"/>
  <c r="AE27" i="15"/>
  <c r="AF27" i="15"/>
  <c r="AG27" i="15"/>
  <c r="AH27" i="15"/>
  <c r="AI27" i="15"/>
  <c r="AJ27" i="15"/>
  <c r="AK27" i="15"/>
  <c r="AE28" i="15"/>
  <c r="AF28" i="15"/>
  <c r="AG28" i="15"/>
  <c r="AH28" i="15"/>
  <c r="AI28" i="15"/>
  <c r="AJ28" i="15"/>
  <c r="AK28" i="15"/>
  <c r="AE29" i="15"/>
  <c r="AF29" i="15"/>
  <c r="AG29" i="15"/>
  <c r="AH29" i="15"/>
  <c r="AI29" i="15"/>
  <c r="AJ29" i="15"/>
  <c r="AK29" i="15"/>
  <c r="AE30" i="15"/>
  <c r="AF30" i="15"/>
  <c r="AG30" i="15"/>
  <c r="AH30" i="15"/>
  <c r="AI30" i="15"/>
  <c r="AJ30" i="15"/>
  <c r="AK30" i="15"/>
  <c r="AF32" i="15"/>
  <c r="AG32" i="15"/>
  <c r="AH32" i="15"/>
  <c r="AI32" i="15"/>
  <c r="AJ32" i="15"/>
  <c r="AK32" i="15"/>
  <c r="L31" i="15"/>
  <c r="C31" i="15"/>
  <c r="K30" i="15"/>
  <c r="L30" i="15"/>
  <c r="C30" i="15"/>
  <c r="K29" i="15"/>
  <c r="L29" i="15"/>
  <c r="C29" i="15"/>
  <c r="K28" i="15"/>
  <c r="L28" i="15"/>
  <c r="C28" i="15"/>
  <c r="K27" i="15"/>
  <c r="L27" i="15"/>
  <c r="C27" i="15"/>
  <c r="K26" i="15"/>
  <c r="L26" i="15"/>
  <c r="C26" i="15"/>
  <c r="K25" i="15"/>
  <c r="L25" i="15"/>
  <c r="C25" i="15"/>
  <c r="K24" i="15"/>
  <c r="L24" i="15"/>
  <c r="C24" i="15"/>
  <c r="K23" i="15"/>
  <c r="L23" i="15"/>
  <c r="H21" i="5"/>
  <c r="K10" i="15"/>
  <c r="K11" i="15"/>
  <c r="K12" i="15"/>
  <c r="K13" i="15"/>
  <c r="L13" i="15"/>
  <c r="K14" i="15"/>
  <c r="L14" i="15"/>
  <c r="K15" i="15"/>
  <c r="L15" i="15"/>
  <c r="K16" i="15"/>
  <c r="L16" i="15"/>
  <c r="K17" i="15"/>
  <c r="L17" i="15"/>
  <c r="K18" i="15"/>
  <c r="L18" i="15"/>
  <c r="K19" i="15"/>
  <c r="L19" i="15"/>
  <c r="K20" i="15"/>
  <c r="L20" i="15"/>
  <c r="K21" i="15"/>
  <c r="L21" i="15"/>
  <c r="K22" i="15"/>
  <c r="L22" i="15"/>
  <c r="C23" i="15"/>
  <c r="C22" i="15"/>
  <c r="C21" i="15"/>
  <c r="C20" i="15"/>
  <c r="C19" i="15"/>
  <c r="C18" i="15"/>
  <c r="C17" i="15"/>
  <c r="C16" i="15"/>
  <c r="C15" i="15"/>
  <c r="H17" i="5"/>
  <c r="C14" i="15"/>
  <c r="H16" i="5"/>
  <c r="C13" i="15"/>
  <c r="H15" i="5"/>
  <c r="K32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H14" i="5"/>
  <c r="H13" i="5"/>
  <c r="H12" i="5"/>
  <c r="H29" i="5"/>
  <c r="H28" i="5"/>
  <c r="H26" i="5"/>
  <c r="H25" i="5"/>
  <c r="H24" i="5"/>
  <c r="H23" i="5"/>
  <c r="H11" i="5"/>
  <c r="H10" i="5"/>
  <c r="H9" i="5"/>
  <c r="J34" i="21"/>
  <c r="J10" i="21"/>
  <c r="J11" i="21"/>
  <c r="J12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H22" i="5"/>
  <c r="K34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A2" i="22"/>
  <c r="A3" i="22"/>
  <c r="M3" i="22"/>
  <c r="A4" i="22"/>
  <c r="A2" i="21"/>
  <c r="A3" i="21"/>
  <c r="L3" i="21"/>
  <c r="A4" i="21"/>
  <c r="H8" i="5"/>
  <c r="A2" i="20"/>
  <c r="A3" i="20"/>
  <c r="M3" i="20"/>
  <c r="A4" i="20"/>
  <c r="M3" i="16"/>
  <c r="M3" i="15"/>
  <c r="M3" i="3"/>
  <c r="F3" i="14"/>
  <c r="F3" i="13"/>
  <c r="F3" i="1"/>
  <c r="AE32" i="1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67" i="5"/>
  <c r="H157" i="5"/>
  <c r="H156" i="5"/>
  <c r="H155" i="5"/>
  <c r="H154" i="5"/>
  <c r="H152" i="5"/>
  <c r="H148" i="5"/>
  <c r="H146" i="5"/>
  <c r="H137" i="5"/>
  <c r="H136" i="5"/>
  <c r="H135" i="5"/>
  <c r="H134" i="5"/>
  <c r="H133" i="5"/>
  <c r="H132" i="5"/>
  <c r="H131" i="5"/>
  <c r="H130" i="5"/>
  <c r="H129" i="5"/>
  <c r="H128" i="5"/>
  <c r="H126" i="5"/>
  <c r="H125" i="5"/>
  <c r="H124" i="5"/>
  <c r="H123" i="5"/>
  <c r="H122" i="5"/>
  <c r="H121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67" i="5"/>
  <c r="H66" i="5"/>
  <c r="H57" i="5"/>
  <c r="H56" i="5"/>
  <c r="H55" i="5"/>
  <c r="H54" i="5"/>
  <c r="H52" i="5"/>
  <c r="H48" i="5"/>
  <c r="H46" i="5"/>
  <c r="H37" i="5"/>
  <c r="H36" i="5"/>
  <c r="H35" i="5"/>
  <c r="H34" i="5"/>
  <c r="H33" i="5"/>
  <c r="H32" i="5"/>
  <c r="H31" i="5"/>
  <c r="H30" i="5"/>
  <c r="B31" i="14"/>
  <c r="G38" i="14"/>
  <c r="J38" i="1"/>
  <c r="J37" i="1"/>
  <c r="J36" i="1"/>
  <c r="J35" i="1"/>
  <c r="J34" i="1"/>
  <c r="J33" i="1"/>
  <c r="J32" i="1"/>
  <c r="B32" i="1"/>
  <c r="B38" i="1"/>
  <c r="B37" i="1"/>
  <c r="B36" i="1"/>
  <c r="B35" i="1"/>
  <c r="B34" i="1"/>
  <c r="B33" i="1"/>
  <c r="A4" i="16"/>
  <c r="A3" i="16"/>
  <c r="A4" i="3"/>
  <c r="A3" i="3"/>
  <c r="A2" i="16"/>
  <c r="A2" i="15"/>
  <c r="A3" i="15"/>
  <c r="A4" i="15"/>
  <c r="T10" i="15"/>
  <c r="T11" i="15"/>
  <c r="T12" i="15"/>
  <c r="T13" i="15"/>
  <c r="U13" i="15"/>
  <c r="T14" i="15"/>
  <c r="U14" i="15"/>
  <c r="T15" i="15"/>
  <c r="U15" i="15"/>
  <c r="T16" i="15"/>
  <c r="U16" i="15"/>
  <c r="T17" i="15"/>
  <c r="U17" i="15"/>
  <c r="T18" i="15"/>
  <c r="U18" i="15"/>
  <c r="T19" i="15"/>
  <c r="U19" i="15"/>
  <c r="T20" i="15"/>
  <c r="U20" i="15"/>
  <c r="T21" i="15"/>
  <c r="U21" i="15"/>
  <c r="T22" i="15"/>
  <c r="U22" i="15"/>
  <c r="T23" i="15"/>
  <c r="U23" i="15"/>
  <c r="T24" i="15"/>
  <c r="U24" i="15"/>
  <c r="T25" i="15"/>
  <c r="U25" i="15"/>
  <c r="T26" i="15"/>
  <c r="U26" i="15"/>
  <c r="T27" i="15"/>
  <c r="U27" i="15"/>
  <c r="T28" i="15"/>
  <c r="U28" i="15"/>
  <c r="T29" i="15"/>
  <c r="U29" i="15"/>
  <c r="T30" i="15"/>
  <c r="U30" i="15"/>
  <c r="T31" i="15"/>
  <c r="U31" i="15"/>
  <c r="T32" i="15"/>
  <c r="U32" i="15"/>
  <c r="A2" i="3"/>
  <c r="A2" i="14"/>
  <c r="A3" i="14"/>
  <c r="A4" i="14"/>
  <c r="A2" i="13"/>
  <c r="A3" i="13"/>
  <c r="A4" i="13"/>
  <c r="M9" i="13"/>
  <c r="M10" i="13"/>
  <c r="M11" i="13"/>
  <c r="M14" i="13"/>
  <c r="M15" i="13"/>
  <c r="M22" i="13"/>
  <c r="M23" i="13"/>
  <c r="M25" i="13"/>
  <c r="M28" i="13"/>
  <c r="M29" i="13"/>
  <c r="M30" i="13"/>
  <c r="M31" i="13"/>
  <c r="M33" i="13"/>
  <c r="M34" i="13"/>
  <c r="M37" i="13"/>
  <c r="M38" i="13"/>
  <c r="M39" i="13"/>
  <c r="M40" i="1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A4" i="1"/>
  <c r="A3" i="1"/>
  <c r="A2" i="1"/>
  <c r="AJ11" i="15"/>
  <c r="AH11" i="15"/>
  <c r="AK12" i="15"/>
  <c r="AI12" i="15"/>
  <c r="AJ10" i="15"/>
  <c r="AH10" i="15"/>
  <c r="AC10" i="16"/>
  <c r="Z34" i="22"/>
  <c r="Z27" i="16"/>
  <c r="AB26" i="22"/>
  <c r="Y31" i="21"/>
  <c r="Y23" i="21"/>
  <c r="AD29" i="16"/>
  <c r="AC32" i="22"/>
  <c r="AA34" i="21"/>
  <c r="X32" i="21"/>
  <c r="AB31" i="21"/>
  <c r="AB23" i="21"/>
  <c r="AB10" i="21"/>
  <c r="AD32" i="16"/>
  <c r="Y25" i="16"/>
  <c r="Z10" i="16"/>
  <c r="Y27" i="22"/>
  <c r="Y28" i="20"/>
  <c r="AA32" i="22"/>
  <c r="Y26" i="22"/>
  <c r="AC34" i="21"/>
  <c r="Y34" i="21"/>
  <c r="AC32" i="21"/>
  <c r="Y32" i="21"/>
  <c r="Z31" i="21"/>
  <c r="Y30" i="21"/>
  <c r="AC28" i="21"/>
  <c r="AC24" i="21"/>
  <c r="Y24" i="21"/>
  <c r="Z23" i="21"/>
  <c r="AC33" i="22"/>
  <c r="AB32" i="22"/>
  <c r="AD32" i="22"/>
  <c r="AA31" i="22"/>
  <c r="AC31" i="22"/>
  <c r="AA34" i="16"/>
  <c r="AA30" i="16"/>
  <c r="AA28" i="16"/>
  <c r="AA21" i="16"/>
  <c r="AA10" i="16"/>
  <c r="Y34" i="22"/>
  <c r="AA34" i="22"/>
  <c r="AA26" i="22"/>
  <c r="AB34" i="21"/>
  <c r="Z34" i="21"/>
  <c r="AB32" i="21"/>
  <c r="Z32" i="21"/>
  <c r="AC31" i="21"/>
  <c r="AA31" i="21"/>
  <c r="AB30" i="21"/>
  <c r="Z30" i="21"/>
  <c r="AB24" i="21"/>
  <c r="Z24" i="21"/>
  <c r="AC23" i="21"/>
  <c r="AA23" i="21"/>
  <c r="AA21" i="21"/>
  <c r="Z20" i="21"/>
  <c r="AC22" i="21"/>
  <c r="Z22" i="16"/>
  <c r="L10" i="15"/>
  <c r="L11" i="15"/>
  <c r="L12" i="15"/>
  <c r="C11" i="15"/>
  <c r="C12" i="15"/>
  <c r="C10" i="15"/>
  <c r="U12" i="15"/>
  <c r="U11" i="15"/>
  <c r="U10" i="15"/>
  <c r="J7" i="6"/>
  <c r="Y30" i="16"/>
  <c r="C26" i="14"/>
  <c r="C23" i="13"/>
  <c r="D25" i="3"/>
  <c r="AK16" i="3"/>
  <c r="D15" i="16"/>
  <c r="D26" i="16"/>
  <c r="D30" i="16"/>
  <c r="D33" i="20"/>
  <c r="K20" i="1"/>
  <c r="K28" i="1"/>
  <c r="K18" i="13"/>
  <c r="K34" i="13"/>
  <c r="K38" i="13"/>
  <c r="K12" i="14"/>
  <c r="K28" i="14"/>
  <c r="K32" i="14"/>
  <c r="K38" i="14"/>
  <c r="AK21" i="3"/>
  <c r="AG13" i="3"/>
  <c r="D32" i="20"/>
  <c r="D25" i="22"/>
  <c r="D34" i="20"/>
  <c r="D31" i="22"/>
  <c r="D16" i="21"/>
  <c r="Z26" i="16"/>
  <c r="Z30" i="16"/>
  <c r="Z34" i="16"/>
  <c r="AD10" i="16"/>
  <c r="AB30" i="16"/>
  <c r="C20" i="13"/>
  <c r="C20" i="14"/>
  <c r="D13" i="3"/>
  <c r="D27" i="3"/>
  <c r="AF31" i="3"/>
  <c r="AG31" i="3"/>
  <c r="AK31" i="3"/>
  <c r="AK27" i="3"/>
  <c r="AG19" i="3"/>
  <c r="AK10" i="3"/>
  <c r="D27" i="21"/>
  <c r="D33" i="16"/>
  <c r="D28" i="22"/>
  <c r="AF30" i="3"/>
  <c r="AF24" i="3"/>
  <c r="D29" i="21"/>
  <c r="K11" i="14"/>
  <c r="K36" i="14"/>
  <c r="K37" i="14"/>
  <c r="Y10" i="20"/>
  <c r="AC28" i="20"/>
  <c r="AJ31" i="3"/>
  <c r="AH31" i="3"/>
  <c r="AH30" i="3"/>
  <c r="AH28" i="3"/>
  <c r="AH24" i="3"/>
  <c r="AJ21" i="3"/>
  <c r="AH19" i="3"/>
  <c r="K9" i="14"/>
  <c r="AJ32" i="3"/>
  <c r="AF32" i="3"/>
  <c r="AK32" i="3"/>
  <c r="AG32" i="3"/>
  <c r="AI32" i="3"/>
  <c r="AH32" i="3"/>
  <c r="D22" i="21"/>
  <c r="D28" i="16"/>
  <c r="D23" i="3"/>
  <c r="C34" i="13"/>
  <c r="C28" i="1"/>
  <c r="D34" i="16"/>
  <c r="C35" i="14"/>
  <c r="D30" i="21"/>
  <c r="D10" i="20"/>
  <c r="C37" i="13"/>
  <c r="D32" i="21"/>
  <c r="D12" i="20"/>
  <c r="C38" i="14"/>
  <c r="C39" i="13"/>
  <c r="D10" i="22"/>
  <c r="D15" i="20"/>
  <c r="D17" i="3"/>
  <c r="C10" i="14"/>
  <c r="C17" i="13"/>
  <c r="C14" i="14"/>
  <c r="C38" i="1"/>
  <c r="D25" i="20"/>
  <c r="C21" i="14"/>
  <c r="C15" i="13"/>
  <c r="D27" i="22"/>
  <c r="C22" i="13"/>
  <c r="D24" i="3"/>
  <c r="D10" i="3"/>
  <c r="D29" i="3"/>
  <c r="D24" i="16"/>
  <c r="C27" i="13"/>
  <c r="D23" i="21"/>
  <c r="C38" i="13"/>
  <c r="C37" i="14"/>
  <c r="D34" i="21"/>
  <c r="D30" i="3"/>
  <c r="C16" i="13"/>
  <c r="C9" i="14"/>
  <c r="D14" i="22"/>
  <c r="C37" i="1"/>
  <c r="C12" i="1"/>
  <c r="D20" i="22"/>
  <c r="D26" i="20"/>
  <c r="C24" i="14"/>
  <c r="C21" i="13"/>
  <c r="D32" i="22"/>
  <c r="D23" i="16"/>
  <c r="C26" i="13"/>
  <c r="D28" i="3"/>
  <c r="D14" i="3"/>
  <c r="C24" i="13"/>
  <c r="D26" i="3"/>
  <c r="K31" i="1"/>
  <c r="J31" i="1" s="1"/>
  <c r="AB22" i="16"/>
  <c r="AD30" i="16"/>
  <c r="AG22" i="3"/>
  <c r="K35" i="13"/>
  <c r="K40" i="13"/>
  <c r="K18" i="14"/>
  <c r="K23" i="14"/>
  <c r="K29" i="14"/>
  <c r="B29" i="14" s="1"/>
  <c r="D19" i="3"/>
  <c r="C36" i="13"/>
  <c r="D24" i="22"/>
  <c r="C19" i="13"/>
  <c r="D25" i="16"/>
  <c r="C30" i="14"/>
  <c r="AB29" i="16"/>
  <c r="D32" i="3"/>
  <c r="C36" i="14"/>
  <c r="D10" i="21"/>
  <c r="C29" i="14"/>
  <c r="C28" i="13"/>
  <c r="D21" i="21"/>
  <c r="D27" i="16"/>
  <c r="C32" i="14"/>
  <c r="C31" i="13"/>
  <c r="D33" i="21"/>
  <c r="C40" i="13"/>
  <c r="C35" i="13"/>
  <c r="C11" i="14"/>
  <c r="C16" i="14"/>
  <c r="C23" i="14"/>
  <c r="D31" i="3"/>
  <c r="AG24" i="3"/>
  <c r="B40" i="13"/>
  <c r="J40" i="13"/>
  <c r="B31" i="13"/>
  <c r="B32" i="13"/>
  <c r="B38" i="14"/>
  <c r="B33" i="14"/>
  <c r="B37" i="14"/>
  <c r="B35" i="14"/>
  <c r="B34" i="14"/>
  <c r="B32" i="14"/>
  <c r="B36" i="14"/>
  <c r="B33" i="13"/>
  <c r="B34" i="13"/>
  <c r="B36" i="13"/>
  <c r="B35" i="13"/>
  <c r="B38" i="13"/>
  <c r="B37" i="13"/>
  <c r="J35" i="13"/>
  <c r="J38" i="13"/>
  <c r="J27" i="13"/>
  <c r="J34" i="13"/>
  <c r="J33" i="13"/>
  <c r="J36" i="13"/>
  <c r="J28" i="13"/>
  <c r="J31" i="13"/>
  <c r="J37" i="13"/>
  <c r="J32" i="13"/>
  <c r="J39" i="13"/>
  <c r="B39" i="13"/>
  <c r="L32" i="3"/>
  <c r="U32" i="3"/>
  <c r="C32" i="3"/>
  <c r="N5" i="24"/>
  <c r="P77" i="6" s="1"/>
  <c r="N4" i="24"/>
  <c r="P76" i="6" s="1"/>
  <c r="H12" i="24"/>
  <c r="N84" i="6" s="1"/>
  <c r="O77" i="6"/>
  <c r="H4" i="24"/>
  <c r="N76" i="6" s="1"/>
  <c r="B23" i="24"/>
  <c r="L95" i="6" s="1"/>
  <c r="M94" i="6"/>
  <c r="B19" i="24"/>
  <c r="L91" i="6" s="1"/>
  <c r="B18" i="24"/>
  <c r="L90" i="6" s="1"/>
  <c r="B16" i="24"/>
  <c r="L88" i="6" s="1"/>
  <c r="B14" i="24"/>
  <c r="L86" i="6" s="1"/>
  <c r="B5" i="24"/>
  <c r="L77" i="6" s="1"/>
  <c r="D8" i="6"/>
  <c r="Q26" i="25"/>
  <c r="D63" i="6" s="1"/>
  <c r="Q25" i="25"/>
  <c r="D62" i="6" s="1"/>
  <c r="Q20" i="25"/>
  <c r="D57" i="6" s="1"/>
  <c r="Q18" i="25"/>
  <c r="D55" i="6" s="1"/>
  <c r="Q16" i="25"/>
  <c r="D54" i="6" s="1"/>
  <c r="Q6" i="25"/>
  <c r="D44" i="6" s="1"/>
  <c r="N23" i="23"/>
  <c r="F95" i="6" s="1"/>
  <c r="G93" i="6"/>
  <c r="N13" i="23"/>
  <c r="F85" i="6" s="1"/>
  <c r="H4" i="23"/>
  <c r="D76" i="6" s="1"/>
  <c r="B20" i="23"/>
  <c r="B92" i="6" s="1"/>
  <c r="B14" i="23"/>
  <c r="B86" i="6" s="1"/>
  <c r="B12" i="23"/>
  <c r="B84" i="6" s="1"/>
  <c r="B10" i="23"/>
  <c r="B82" i="6" s="1"/>
  <c r="B8" i="23"/>
  <c r="B80" i="6" s="1"/>
  <c r="G76" i="6"/>
  <c r="B5" i="23"/>
  <c r="B77" i="6" s="1"/>
  <c r="J25" i="6"/>
  <c r="X28" i="21" s="1"/>
  <c r="J24" i="6"/>
  <c r="AB27" i="21" s="1"/>
  <c r="Q21" i="26"/>
  <c r="J58" i="6" s="1"/>
  <c r="Q14" i="26"/>
  <c r="J52" i="6" s="1"/>
  <c r="Q11" i="26"/>
  <c r="J49" i="6" s="1"/>
  <c r="Q20" i="26"/>
  <c r="J57" i="6" s="1"/>
  <c r="AB22" i="22" s="1"/>
  <c r="Q18" i="26"/>
  <c r="J55" i="6" s="1"/>
  <c r="Q95" i="6"/>
  <c r="Q93" i="6"/>
  <c r="N18" i="24"/>
  <c r="P90" i="6" s="1"/>
  <c r="Q85" i="6"/>
  <c r="Q79" i="6"/>
  <c r="AA18" i="16"/>
  <c r="Z17" i="16"/>
  <c r="AC14" i="22"/>
  <c r="AA16" i="21"/>
  <c r="X16" i="21"/>
  <c r="Z16" i="21"/>
  <c r="Z15" i="22"/>
  <c r="AC18" i="16"/>
  <c r="AH11" i="3"/>
  <c r="AC15" i="21"/>
  <c r="AA14" i="16"/>
  <c r="Z14" i="16"/>
  <c r="AA15" i="22"/>
  <c r="AD18" i="16"/>
  <c r="AB18" i="16"/>
  <c r="Z15" i="21"/>
  <c r="AA24" i="20"/>
  <c r="AB15" i="21"/>
  <c r="Y18" i="16"/>
  <c r="Z18" i="16"/>
  <c r="Z18" i="21"/>
  <c r="X15" i="21"/>
  <c r="AA15" i="21"/>
  <c r="AB15" i="22"/>
  <c r="Z19" i="21"/>
  <c r="AB19" i="21"/>
  <c r="AD15" i="22"/>
  <c r="Y15" i="22"/>
  <c r="AJ11" i="3"/>
  <c r="X19" i="21"/>
  <c r="AC19" i="21"/>
  <c r="AA13" i="16"/>
  <c r="Y19" i="21"/>
  <c r="AD23" i="20"/>
  <c r="AB17" i="16"/>
  <c r="AB20" i="16"/>
  <c r="AC19" i="22"/>
  <c r="AG11" i="3"/>
  <c r="AB17" i="21"/>
  <c r="Y13" i="16"/>
  <c r="N14" i="24" l="1"/>
  <c r="P86" i="6" s="1"/>
  <c r="Q5" i="25"/>
  <c r="D43" i="6" s="1"/>
  <c r="Q21" i="25"/>
  <c r="D58" i="6" s="1"/>
  <c r="H5" i="23"/>
  <c r="D77" i="6" s="1"/>
  <c r="C81" i="6"/>
  <c r="E88" i="6"/>
  <c r="B23" i="23"/>
  <c r="B95" i="6" s="1"/>
  <c r="N20" i="23"/>
  <c r="F92" i="6" s="1"/>
  <c r="H18" i="23"/>
  <c r="D90" i="6" s="1"/>
  <c r="H8" i="23"/>
  <c r="D80" i="6" s="1"/>
  <c r="B16" i="23"/>
  <c r="B88" i="6" s="1"/>
  <c r="I163" i="5"/>
  <c r="H163" i="5" s="1"/>
  <c r="D29" i="22" s="1"/>
  <c r="I70" i="5"/>
  <c r="H70" i="5" s="1"/>
  <c r="D16" i="3" s="1"/>
  <c r="I170" i="5"/>
  <c r="H170" i="5" s="1"/>
  <c r="I127" i="5"/>
  <c r="H127" i="5" s="1"/>
  <c r="I18" i="5"/>
  <c r="H18" i="5" s="1"/>
  <c r="I60" i="5"/>
  <c r="H60" i="5" s="1"/>
  <c r="C21" i="1" s="1"/>
  <c r="I142" i="5"/>
  <c r="H142" i="5" s="1"/>
  <c r="I145" i="5"/>
  <c r="H145" i="5" s="1"/>
  <c r="D20" i="21" s="1"/>
  <c r="I161" i="5"/>
  <c r="H161" i="5" s="1"/>
  <c r="I40" i="5"/>
  <c r="H40" i="5" s="1"/>
  <c r="I140" i="5"/>
  <c r="H140" i="5" s="1"/>
  <c r="C24" i="1" s="1"/>
  <c r="I51" i="5"/>
  <c r="H51" i="5" s="1"/>
  <c r="D22" i="16" s="1"/>
  <c r="I150" i="5"/>
  <c r="H150" i="5" s="1"/>
  <c r="I168" i="5"/>
  <c r="H168" i="5" s="1"/>
  <c r="I62" i="5"/>
  <c r="H62" i="5" s="1"/>
  <c r="I138" i="5"/>
  <c r="H138" i="5" s="1"/>
  <c r="D18" i="22" s="1"/>
  <c r="I143" i="5"/>
  <c r="H143" i="5" s="1"/>
  <c r="C27" i="1" s="1"/>
  <c r="I160" i="5"/>
  <c r="H160" i="5" s="1"/>
  <c r="I42" i="5"/>
  <c r="H42" i="5" s="1"/>
  <c r="D15" i="22" s="1"/>
  <c r="I45" i="5"/>
  <c r="H45" i="5" s="1"/>
  <c r="C15" i="1" s="1"/>
  <c r="I63" i="5"/>
  <c r="H63" i="5" s="1"/>
  <c r="D14" i="20" s="1"/>
  <c r="I139" i="5"/>
  <c r="H139" i="5" s="1"/>
  <c r="D24" i="20" s="1"/>
  <c r="I144" i="5"/>
  <c r="H144" i="5" s="1"/>
  <c r="C18" i="13" s="1"/>
  <c r="I162" i="5"/>
  <c r="H162" i="5" s="1"/>
  <c r="D28" i="21" s="1"/>
  <c r="I43" i="5"/>
  <c r="H43" i="5" s="1"/>
  <c r="D18" i="3" s="1"/>
  <c r="I71" i="5"/>
  <c r="H71" i="5" s="1"/>
  <c r="D31" i="16" s="1"/>
  <c r="I148" i="5"/>
  <c r="I171" i="5"/>
  <c r="H171" i="5" s="1"/>
  <c r="I158" i="5"/>
  <c r="H158" i="5" s="1"/>
  <c r="I61" i="5"/>
  <c r="H61" i="5" s="1"/>
  <c r="D27" i="20" s="1"/>
  <c r="I147" i="5"/>
  <c r="H147" i="5" s="1"/>
  <c r="I164" i="5"/>
  <c r="H164" i="5" s="1"/>
  <c r="D30" i="22" s="1"/>
  <c r="I41" i="5"/>
  <c r="H41" i="5" s="1"/>
  <c r="C15" i="14" s="1"/>
  <c r="I120" i="5"/>
  <c r="H120" i="5" s="1"/>
  <c r="C11" i="1" s="1"/>
  <c r="I151" i="5"/>
  <c r="H151" i="5" s="1"/>
  <c r="D18" i="16" s="1"/>
  <c r="I50" i="5"/>
  <c r="H50" i="5" s="1"/>
  <c r="I68" i="5"/>
  <c r="H68" i="5" s="1"/>
  <c r="C27" i="14" s="1"/>
  <c r="I19" i="5"/>
  <c r="H19" i="5" s="1"/>
  <c r="I58" i="5"/>
  <c r="H58" i="5" s="1"/>
  <c r="I118" i="5"/>
  <c r="H118" i="5" s="1"/>
  <c r="C9" i="13" s="1"/>
  <c r="I149" i="5"/>
  <c r="H149" i="5" s="1"/>
  <c r="C30" i="1" s="1"/>
  <c r="I47" i="5"/>
  <c r="H47" i="5" s="1"/>
  <c r="I59" i="5"/>
  <c r="H59" i="5" s="1"/>
  <c r="I141" i="5"/>
  <c r="H141" i="5" s="1"/>
  <c r="I153" i="5"/>
  <c r="H153" i="5" s="1"/>
  <c r="C32" i="1" s="1"/>
  <c r="I20" i="5"/>
  <c r="H20" i="5" s="1"/>
  <c r="I53" i="5"/>
  <c r="H53" i="5" s="1"/>
  <c r="I38" i="5"/>
  <c r="H38" i="5" s="1"/>
  <c r="D11" i="22" s="1"/>
  <c r="I69" i="5"/>
  <c r="H69" i="5" s="1"/>
  <c r="C28" i="14" s="1"/>
  <c r="I169" i="5"/>
  <c r="H169" i="5" s="1"/>
  <c r="I27" i="5"/>
  <c r="H27" i="5" s="1"/>
  <c r="C12" i="14" s="1"/>
  <c r="I39" i="5"/>
  <c r="H39" i="5" s="1"/>
  <c r="I64" i="5"/>
  <c r="H64" i="5" s="1"/>
  <c r="I119" i="5"/>
  <c r="H119" i="5" s="1"/>
  <c r="I159" i="5"/>
  <c r="H159" i="5" s="1"/>
  <c r="C34" i="1" s="1"/>
  <c r="I49" i="5"/>
  <c r="H49" i="5" s="1"/>
  <c r="B8" i="24"/>
  <c r="L80" i="6" s="1"/>
  <c r="K10" i="14"/>
  <c r="B10" i="14" s="1"/>
  <c r="C35" i="1"/>
  <c r="D26" i="21"/>
  <c r="D26" i="22"/>
  <c r="C29" i="13"/>
  <c r="D15" i="3"/>
  <c r="D29" i="20"/>
  <c r="Y11" i="16"/>
  <c r="Y15" i="16"/>
  <c r="Y19" i="16"/>
  <c r="Y23" i="16"/>
  <c r="AB27" i="16"/>
  <c r="AB31" i="16"/>
  <c r="D25" i="21"/>
  <c r="AC17" i="21"/>
  <c r="AB21" i="21"/>
  <c r="D22" i="22"/>
  <c r="Z29" i="22"/>
  <c r="N8" i="24"/>
  <c r="P80" i="6" s="1"/>
  <c r="N9" i="24"/>
  <c r="P81" i="6" s="1"/>
  <c r="AA27" i="21"/>
  <c r="AA22" i="22"/>
  <c r="X27" i="21"/>
  <c r="D17" i="20"/>
  <c r="D31" i="21"/>
  <c r="D19" i="22"/>
  <c r="AC27" i="21"/>
  <c r="Y19" i="22"/>
  <c r="AK19" i="22" s="1"/>
  <c r="Z19" i="22"/>
  <c r="AB19" i="22"/>
  <c r="D19" i="21"/>
  <c r="D31" i="20"/>
  <c r="D20" i="3"/>
  <c r="AJ10" i="3"/>
  <c r="Y27" i="21"/>
  <c r="AA10" i="21"/>
  <c r="AA25" i="21"/>
  <c r="Z27" i="21"/>
  <c r="X24" i="21"/>
  <c r="AE24" i="21" s="1"/>
  <c r="Y10" i="21"/>
  <c r="Z31" i="20"/>
  <c r="Z26" i="22"/>
  <c r="AK26" i="22" s="1"/>
  <c r="X10" i="21"/>
  <c r="AI22" i="3"/>
  <c r="AI20" i="3"/>
  <c r="AF10" i="3"/>
  <c r="AC11" i="21"/>
  <c r="Y22" i="22"/>
  <c r="Z22" i="22"/>
  <c r="D20" i="16"/>
  <c r="AC22" i="22"/>
  <c r="Y28" i="16"/>
  <c r="AA28" i="21"/>
  <c r="Z19" i="20"/>
  <c r="AB11" i="21"/>
  <c r="AI10" i="3"/>
  <c r="AH23" i="3"/>
  <c r="AI21" i="3"/>
  <c r="Z10" i="21"/>
  <c r="AC30" i="21"/>
  <c r="AA30" i="21"/>
  <c r="AD22" i="22"/>
  <c r="AK11" i="3"/>
  <c r="AD19" i="22"/>
  <c r="AG20" i="3"/>
  <c r="D17" i="16"/>
  <c r="D29" i="16"/>
  <c r="D23" i="22"/>
  <c r="AG10" i="3"/>
  <c r="AK23" i="3"/>
  <c r="AB28" i="21"/>
  <c r="Y28" i="21"/>
  <c r="AK28" i="21" s="1"/>
  <c r="AA27" i="22"/>
  <c r="AA23" i="22"/>
  <c r="AB28" i="20"/>
  <c r="X22" i="21"/>
  <c r="X18" i="21"/>
  <c r="AA33" i="16"/>
  <c r="AC33" i="20"/>
  <c r="Y33" i="20"/>
  <c r="AB33" i="21"/>
  <c r="AK15" i="3"/>
  <c r="AA14" i="21"/>
  <c r="AG15" i="3"/>
  <c r="AH17" i="3"/>
  <c r="AJ17" i="3"/>
  <c r="AJ16" i="3"/>
  <c r="AH15" i="3"/>
  <c r="AF15" i="3"/>
  <c r="AJ15" i="3"/>
  <c r="X33" i="21"/>
  <c r="AI14" i="3"/>
  <c r="AH14" i="3"/>
  <c r="AH27" i="3"/>
  <c r="AH25" i="3"/>
  <c r="Y13" i="21"/>
  <c r="X13" i="21"/>
  <c r="AA13" i="21"/>
  <c r="AB34" i="20"/>
  <c r="AD33" i="20"/>
  <c r="AA33" i="20"/>
  <c r="AB33" i="20"/>
  <c r="Y32" i="20"/>
  <c r="AD30" i="20"/>
  <c r="Y25" i="20"/>
  <c r="Y22" i="20"/>
  <c r="Y21" i="20"/>
  <c r="AB21" i="20"/>
  <c r="AA21" i="20"/>
  <c r="Z21" i="20"/>
  <c r="AD21" i="20"/>
  <c r="AD14" i="20"/>
  <c r="AB13" i="20"/>
  <c r="AC13" i="20"/>
  <c r="AA10" i="20"/>
  <c r="AB32" i="16"/>
  <c r="AC27" i="16"/>
  <c r="AD27" i="16"/>
  <c r="AA27" i="16"/>
  <c r="AC23" i="16"/>
  <c r="AD19" i="16"/>
  <c r="AC15" i="16"/>
  <c r="AB10" i="16"/>
  <c r="AE10" i="16" s="1"/>
  <c r="AJ27" i="3"/>
  <c r="AG27" i="3"/>
  <c r="AF27" i="3"/>
  <c r="AK25" i="3"/>
  <c r="AJ25" i="3"/>
  <c r="AI25" i="3"/>
  <c r="AJ23" i="3"/>
  <c r="AF23" i="3"/>
  <c r="AH20" i="3"/>
  <c r="AJ19" i="3"/>
  <c r="AI12" i="3"/>
  <c r="AH12" i="3"/>
  <c r="AF26" i="3"/>
  <c r="AJ12" i="3"/>
  <c r="AG26" i="3"/>
  <c r="AH13" i="3"/>
  <c r="AH26" i="3"/>
  <c r="AH29" i="3"/>
  <c r="AF22" i="3"/>
  <c r="AF13" i="3"/>
  <c r="AG29" i="3"/>
  <c r="AK29" i="3"/>
  <c r="AF21" i="3"/>
  <c r="AF20" i="3"/>
  <c r="AF11" i="3"/>
  <c r="AR11" i="3" s="1"/>
  <c r="AF12" i="3"/>
  <c r="AJ13" i="3"/>
  <c r="AH16" i="3"/>
  <c r="AJ29" i="3"/>
  <c r="AF14" i="3"/>
  <c r="AI13" i="3"/>
  <c r="AK22" i="3"/>
  <c r="AK26" i="3"/>
  <c r="AG14" i="3"/>
  <c r="AH22" i="3"/>
  <c r="AF16" i="3"/>
  <c r="AG30" i="3"/>
  <c r="AS30" i="3" s="1"/>
  <c r="AI28" i="3"/>
  <c r="AJ26" i="3"/>
  <c r="AI19" i="3"/>
  <c r="AG17" i="3"/>
  <c r="AI15" i="3"/>
  <c r="AC32" i="20"/>
  <c r="AB13" i="16"/>
  <c r="Z32" i="16"/>
  <c r="Y27" i="16"/>
  <c r="AD21" i="16"/>
  <c r="AD23" i="16"/>
  <c r="Y12" i="16"/>
  <c r="AD16" i="16"/>
  <c r="AA20" i="16"/>
  <c r="AD13" i="16"/>
  <c r="AA17" i="16"/>
  <c r="AK17" i="16" s="1"/>
  <c r="AA23" i="16"/>
  <c r="AD17" i="16"/>
  <c r="AC21" i="16"/>
  <c r="AB28" i="16"/>
  <c r="AC34" i="16"/>
  <c r="AA24" i="16"/>
  <c r="AB34" i="16"/>
  <c r="Y29" i="16"/>
  <c r="AB23" i="16"/>
  <c r="Z25" i="16"/>
  <c r="Z23" i="16"/>
  <c r="AC19" i="16"/>
  <c r="Z15" i="16"/>
  <c r="AC29" i="16"/>
  <c r="AB19" i="16"/>
  <c r="AC17" i="16"/>
  <c r="AC13" i="16"/>
  <c r="Y32" i="16"/>
  <c r="AD25" i="16"/>
  <c r="AA25" i="16"/>
  <c r="AA32" i="16"/>
  <c r="AD34" i="16"/>
  <c r="Y21" i="16"/>
  <c r="AC25" i="16"/>
  <c r="Z21" i="16"/>
  <c r="Z29" i="16"/>
  <c r="Z34" i="20"/>
  <c r="Z18" i="20"/>
  <c r="AB18" i="20"/>
  <c r="AB11" i="20"/>
  <c r="Y15" i="20"/>
  <c r="AD19" i="20"/>
  <c r="AB26" i="20"/>
  <c r="AC30" i="20"/>
  <c r="AB30" i="20"/>
  <c r="AA30" i="20"/>
  <c r="AD12" i="20"/>
  <c r="AB16" i="20"/>
  <c r="AC20" i="20"/>
  <c r="Z13" i="21"/>
  <c r="X14" i="21"/>
  <c r="AA18" i="21"/>
  <c r="AC18" i="21"/>
  <c r="Y18" i="21"/>
  <c r="AB18" i="21"/>
  <c r="Z17" i="21"/>
  <c r="AC21" i="21"/>
  <c r="AC25" i="21"/>
  <c r="AA33" i="21"/>
  <c r="Z21" i="21"/>
  <c r="Y33" i="21"/>
  <c r="AB25" i="21"/>
  <c r="Y17" i="21"/>
  <c r="AC13" i="21"/>
  <c r="X17" i="21"/>
  <c r="Z22" i="21"/>
  <c r="AC33" i="21"/>
  <c r="Y22" i="21"/>
  <c r="Z25" i="21"/>
  <c r="Y21" i="21"/>
  <c r="Y25" i="21"/>
  <c r="AA17" i="21"/>
  <c r="AB14" i="21"/>
  <c r="AB22" i="21"/>
  <c r="Z33" i="21"/>
  <c r="AA22" i="21"/>
  <c r="AD34" i="22"/>
  <c r="AC34" i="22"/>
  <c r="AB33" i="22"/>
  <c r="AA33" i="22"/>
  <c r="AB31" i="22"/>
  <c r="Y14" i="22"/>
  <c r="AA28" i="22"/>
  <c r="AB27" i="22"/>
  <c r="Z32" i="22"/>
  <c r="AF32" i="22" s="1"/>
  <c r="Y33" i="22"/>
  <c r="Z27" i="22"/>
  <c r="AK27" i="22" s="1"/>
  <c r="Z33" i="22"/>
  <c r="AA29" i="22"/>
  <c r="AD27" i="22"/>
  <c r="Y31" i="22"/>
  <c r="AD31" i="22"/>
  <c r="Z23" i="22"/>
  <c r="AD26" i="22"/>
  <c r="AD29" i="22"/>
  <c r="AD34" i="20"/>
  <c r="Z32" i="20"/>
  <c r="AA25" i="20"/>
  <c r="AA32" i="20"/>
  <c r="AC23" i="20"/>
  <c r="AA27" i="20"/>
  <c r="AD25" i="20"/>
  <c r="AC34" i="20"/>
  <c r="Y30" i="20"/>
  <c r="AA34" i="20"/>
  <c r="AL34" i="20" s="1"/>
  <c r="Z30" i="20"/>
  <c r="AD32" i="20"/>
  <c r="Y26" i="20"/>
  <c r="AC31" i="16"/>
  <c r="AD33" i="16"/>
  <c r="AC33" i="16"/>
  <c r="Y33" i="16"/>
  <c r="AB33" i="16"/>
  <c r="AA31" i="16"/>
  <c r="Z31" i="16"/>
  <c r="AD31" i="16"/>
  <c r="Y31" i="16"/>
  <c r="AD28" i="16"/>
  <c r="AC29" i="22"/>
  <c r="AB23" i="22"/>
  <c r="Y29" i="22"/>
  <c r="AC23" i="22"/>
  <c r="Z14" i="22"/>
  <c r="Y23" i="22"/>
  <c r="AC28" i="22"/>
  <c r="AB29" i="22"/>
  <c r="AD14" i="22"/>
  <c r="AD28" i="22"/>
  <c r="AB28" i="22"/>
  <c r="Y28" i="22"/>
  <c r="Y29" i="21"/>
  <c r="AB29" i="21"/>
  <c r="AA20" i="21"/>
  <c r="Z11" i="21"/>
  <c r="AA11" i="21"/>
  <c r="AC16" i="21"/>
  <c r="AB16" i="21"/>
  <c r="AB20" i="21"/>
  <c r="Y20" i="21"/>
  <c r="AK20" i="21" s="1"/>
  <c r="AC20" i="21"/>
  <c r="AA19" i="20"/>
  <c r="Y11" i="20"/>
  <c r="AA22" i="20"/>
  <c r="AB29" i="20"/>
  <c r="Z26" i="20"/>
  <c r="AB10" i="20"/>
  <c r="AA29" i="20"/>
  <c r="AD10" i="20"/>
  <c r="AA23" i="20"/>
  <c r="AC14" i="20"/>
  <c r="Z29" i="20"/>
  <c r="Z28" i="20"/>
  <c r="AL28" i="20" s="1"/>
  <c r="AA12" i="20"/>
  <c r="AC25" i="20"/>
  <c r="Z25" i="20"/>
  <c r="Y29" i="20"/>
  <c r="AC31" i="20"/>
  <c r="AA26" i="20"/>
  <c r="AD28" i="20"/>
  <c r="AD26" i="20"/>
  <c r="AC26" i="20"/>
  <c r="Z10" i="20"/>
  <c r="AD27" i="20"/>
  <c r="Z24" i="20"/>
  <c r="Y20" i="20"/>
  <c r="Z16" i="20"/>
  <c r="Z22" i="20"/>
  <c r="Z27" i="20"/>
  <c r="AC10" i="20"/>
  <c r="AB19" i="20"/>
  <c r="Y13" i="20"/>
  <c r="AA20" i="20"/>
  <c r="Z20" i="20"/>
  <c r="AC22" i="20"/>
  <c r="AD18" i="20"/>
  <c r="AC18" i="20"/>
  <c r="AB27" i="20"/>
  <c r="AC15" i="20"/>
  <c r="Z23" i="20"/>
  <c r="Z15" i="20"/>
  <c r="Y23" i="20"/>
  <c r="Z14" i="20"/>
  <c r="AD22" i="20"/>
  <c r="Y18" i="20"/>
  <c r="AC27" i="20"/>
  <c r="AD31" i="20"/>
  <c r="AC29" i="20"/>
  <c r="AB31" i="20"/>
  <c r="Y31" i="20"/>
  <c r="AB23" i="20"/>
  <c r="AC19" i="20"/>
  <c r="AC20" i="16"/>
  <c r="AA19" i="16"/>
  <c r="AA16" i="16"/>
  <c r="AC22" i="16"/>
  <c r="Y24" i="16"/>
  <c r="AB26" i="16"/>
  <c r="Z24" i="16"/>
  <c r="AD24" i="16"/>
  <c r="Y20" i="16"/>
  <c r="AA12" i="16"/>
  <c r="AB15" i="16"/>
  <c r="Y16" i="16"/>
  <c r="AC16" i="16"/>
  <c r="AB24" i="16"/>
  <c r="Y22" i="16"/>
  <c r="AA22" i="16"/>
  <c r="AA26" i="16"/>
  <c r="AD26" i="16"/>
  <c r="AA15" i="16"/>
  <c r="Z19" i="16"/>
  <c r="AD15" i="16"/>
  <c r="AD12" i="16"/>
  <c r="Y26" i="16"/>
  <c r="Z28" i="16"/>
  <c r="Z20" i="16"/>
  <c r="AB16" i="16"/>
  <c r="AB12" i="16"/>
  <c r="AA11" i="16"/>
  <c r="AI30" i="3"/>
  <c r="AG28" i="3"/>
  <c r="AI26" i="3"/>
  <c r="AG25" i="3"/>
  <c r="AF29" i="3"/>
  <c r="AG16" i="3"/>
  <c r="AI16" i="3"/>
  <c r="AI23" i="3"/>
  <c r="AJ14" i="3"/>
  <c r="AJ20" i="3"/>
  <c r="AJ22" i="3"/>
  <c r="AJ24" i="3"/>
  <c r="AJ28" i="3"/>
  <c r="AJ30" i="3"/>
  <c r="AF28" i="3"/>
  <c r="AK14" i="3"/>
  <c r="AI17" i="3"/>
  <c r="AF19" i="3"/>
  <c r="AR19" i="3" s="1"/>
  <c r="AK17" i="3"/>
  <c r="AG21" i="3"/>
  <c r="AK24" i="3"/>
  <c r="AK28" i="3"/>
  <c r="B27" i="13"/>
  <c r="B31" i="1"/>
  <c r="K24" i="1"/>
  <c r="B27" i="14"/>
  <c r="B28" i="14"/>
  <c r="B13" i="14"/>
  <c r="B9" i="14"/>
  <c r="B15" i="14"/>
  <c r="B26" i="14"/>
  <c r="B23" i="14"/>
  <c r="B16" i="14"/>
  <c r="B12" i="14"/>
  <c r="B14" i="14"/>
  <c r="B19" i="14"/>
  <c r="B24" i="14"/>
  <c r="B17" i="14"/>
  <c r="B22" i="14"/>
  <c r="B25" i="14"/>
  <c r="B18" i="14"/>
  <c r="B11" i="14"/>
  <c r="B30" i="14"/>
  <c r="K24" i="13"/>
  <c r="K9" i="1"/>
  <c r="K11" i="13"/>
  <c r="K19" i="1"/>
  <c r="K30" i="13"/>
  <c r="C25" i="1"/>
  <c r="C25" i="13"/>
  <c r="C22" i="1"/>
  <c r="C18" i="1"/>
  <c r="C17" i="1"/>
  <c r="K15" i="13"/>
  <c r="K22" i="13"/>
  <c r="C13" i="1"/>
  <c r="C13" i="13"/>
  <c r="C11" i="13"/>
  <c r="C25" i="14"/>
  <c r="C22" i="14"/>
  <c r="K23" i="1"/>
  <c r="C19" i="14"/>
  <c r="C17" i="14"/>
  <c r="K30" i="1"/>
  <c r="B29" i="1" s="1"/>
  <c r="K21" i="13"/>
  <c r="B20" i="13" s="1"/>
  <c r="K25" i="13"/>
  <c r="K16" i="13"/>
  <c r="K26" i="1"/>
  <c r="K18" i="1"/>
  <c r="K22" i="1"/>
  <c r="K17" i="1"/>
  <c r="B27" i="1"/>
  <c r="B28" i="1"/>
  <c r="Q24" i="25"/>
  <c r="D61" i="6" s="1"/>
  <c r="Q11" i="25"/>
  <c r="D49" i="6" s="1"/>
  <c r="AA14" i="22" s="1"/>
  <c r="J26" i="6"/>
  <c r="X29" i="21" s="1"/>
  <c r="J23" i="6"/>
  <c r="X26" i="21" s="1"/>
  <c r="Q5" i="26"/>
  <c r="J43" i="6" s="1"/>
  <c r="Y11" i="22" s="1"/>
  <c r="N22" i="23"/>
  <c r="F94" i="6" s="1"/>
  <c r="N19" i="23"/>
  <c r="F91" i="6" s="1"/>
  <c r="N18" i="23"/>
  <c r="F90" i="6" s="1"/>
  <c r="B21" i="23"/>
  <c r="B93" i="6" s="1"/>
  <c r="C91" i="6"/>
  <c r="B11" i="23"/>
  <c r="B83" i="6" s="1"/>
  <c r="N22" i="24"/>
  <c r="P94" i="6" s="1"/>
  <c r="Q91" i="6"/>
  <c r="N6" i="24"/>
  <c r="P78" i="6" s="1"/>
  <c r="B21" i="24"/>
  <c r="L93" i="6" s="1"/>
  <c r="B13" i="24"/>
  <c r="L85" i="6" s="1"/>
  <c r="B11" i="24"/>
  <c r="L83" i="6" s="1"/>
  <c r="K14" i="13" s="1"/>
  <c r="B4" i="24"/>
  <c r="L76" i="6" s="1"/>
  <c r="N14" i="23"/>
  <c r="F86" i="6" s="1"/>
  <c r="B6" i="23"/>
  <c r="B78" i="6" s="1"/>
  <c r="B13" i="23"/>
  <c r="B85" i="6" s="1"/>
  <c r="B18" i="23"/>
  <c r="B90" i="6" s="1"/>
  <c r="N5" i="23"/>
  <c r="F77" i="6" s="1"/>
  <c r="N16" i="23"/>
  <c r="F88" i="6" s="1"/>
  <c r="Q12" i="25"/>
  <c r="D50" i="6" s="1"/>
  <c r="J5" i="6"/>
  <c r="M84" i="6"/>
  <c r="C76" i="6"/>
  <c r="N12" i="23"/>
  <c r="F84" i="6" s="1"/>
  <c r="Q27" i="25"/>
  <c r="D64" i="6" s="1"/>
  <c r="B6" i="24"/>
  <c r="L78" i="6" s="1"/>
  <c r="B20" i="24"/>
  <c r="L92" i="6" s="1"/>
  <c r="Q10" i="25"/>
  <c r="Q8" i="25" s="1"/>
  <c r="D46" i="6" s="1"/>
  <c r="Q28" i="26"/>
  <c r="J65" i="6" s="1"/>
  <c r="Z11" i="16"/>
  <c r="AB11" i="16"/>
  <c r="M82" i="6"/>
  <c r="K25" i="1" s="1"/>
  <c r="AD11" i="16"/>
  <c r="AC11" i="16"/>
  <c r="N8" i="23"/>
  <c r="F80" i="6" s="1"/>
  <c r="H20" i="23"/>
  <c r="D92" i="6" s="1"/>
  <c r="H8" i="24"/>
  <c r="N80" i="6" s="1"/>
  <c r="Y24" i="20"/>
  <c r="AD24" i="20"/>
  <c r="AD20" i="20"/>
  <c r="AB20" i="20"/>
  <c r="AC11" i="20"/>
  <c r="AD13" i="20"/>
  <c r="AB15" i="20"/>
  <c r="Z17" i="20"/>
  <c r="K14" i="1"/>
  <c r="Y16" i="20"/>
  <c r="AD15" i="20"/>
  <c r="AA15" i="20"/>
  <c r="AA13" i="20"/>
  <c r="AK13" i="20" s="1"/>
  <c r="AB17" i="20"/>
  <c r="Y17" i="20"/>
  <c r="AC17" i="20"/>
  <c r="AA17" i="20"/>
  <c r="AD16" i="20"/>
  <c r="AA14" i="20"/>
  <c r="Y12" i="20"/>
  <c r="K13" i="1"/>
  <c r="AC16" i="20"/>
  <c r="AA16" i="20"/>
  <c r="AC12" i="20"/>
  <c r="AD11" i="20"/>
  <c r="AA11" i="20"/>
  <c r="Z12" i="20"/>
  <c r="AB12" i="20"/>
  <c r="Z11" i="20"/>
  <c r="H20" i="24"/>
  <c r="N92" i="6" s="1"/>
  <c r="N20" i="24"/>
  <c r="P92" i="6" s="1"/>
  <c r="Q4" i="25"/>
  <c r="D42" i="6" s="1"/>
  <c r="H21" i="24"/>
  <c r="N93" i="6" s="1"/>
  <c r="H9" i="24"/>
  <c r="N81" i="6" s="1"/>
  <c r="B9" i="24"/>
  <c r="L81" i="6" s="1"/>
  <c r="Q23" i="25"/>
  <c r="H11" i="23"/>
  <c r="D83" i="6" s="1"/>
  <c r="Q16" i="26"/>
  <c r="J54" i="6" s="1"/>
  <c r="Q12" i="26"/>
  <c r="J50" i="6" s="1"/>
  <c r="Q10" i="26"/>
  <c r="Q9" i="26" s="1"/>
  <c r="J47" i="6" s="1"/>
  <c r="N16" i="24"/>
  <c r="P88" i="6" s="1"/>
  <c r="N11" i="24"/>
  <c r="P83" i="6" s="1"/>
  <c r="B22" i="23"/>
  <c r="B94" i="6" s="1"/>
  <c r="AL20" i="15"/>
  <c r="AL14" i="15"/>
  <c r="AS14" i="15"/>
  <c r="AL31" i="15"/>
  <c r="AL27" i="15"/>
  <c r="AR23" i="15"/>
  <c r="N10" i="24"/>
  <c r="P82" i="6" s="1"/>
  <c r="H23" i="24"/>
  <c r="N95" i="6" s="1"/>
  <c r="H19" i="24"/>
  <c r="N91" i="6" s="1"/>
  <c r="H18" i="24"/>
  <c r="N90" i="6" s="1"/>
  <c r="H14" i="24"/>
  <c r="N86" i="6" s="1"/>
  <c r="N83" i="6"/>
  <c r="AS29" i="15"/>
  <c r="AR26" i="15"/>
  <c r="AM21" i="15"/>
  <c r="AL19" i="15"/>
  <c r="AL13" i="15"/>
  <c r="AM31" i="15"/>
  <c r="Q28" i="25"/>
  <c r="D65" i="6" s="1"/>
  <c r="AR24" i="15"/>
  <c r="AR22" i="15"/>
  <c r="AM23" i="15"/>
  <c r="AL21" i="15"/>
  <c r="AS17" i="15"/>
  <c r="AS16" i="15"/>
  <c r="AM15" i="15"/>
  <c r="AR11" i="15"/>
  <c r="AR10" i="15"/>
  <c r="AJ23" i="21"/>
  <c r="AK34" i="22"/>
  <c r="D14" i="6"/>
  <c r="AR32" i="3"/>
  <c r="AR29" i="15"/>
  <c r="AR21" i="15"/>
  <c r="AR17" i="15"/>
  <c r="AR15" i="15"/>
  <c r="AR13" i="15"/>
  <c r="AM32" i="15"/>
  <c r="AS30" i="15"/>
  <c r="AR28" i="15"/>
  <c r="AS26" i="15"/>
  <c r="AL25" i="15"/>
  <c r="AL23" i="15"/>
  <c r="AM20" i="15"/>
  <c r="AS18" i="15"/>
  <c r="AM16" i="15"/>
  <c r="AR14" i="15"/>
  <c r="AL12" i="15"/>
  <c r="AM10" i="15"/>
  <c r="AS31" i="15"/>
  <c r="AS10" i="15"/>
  <c r="AS12" i="15"/>
  <c r="AS28" i="15"/>
  <c r="AS21" i="15"/>
  <c r="AR18" i="15"/>
  <c r="AM13" i="15"/>
  <c r="AR12" i="15"/>
  <c r="AR25" i="15"/>
  <c r="AL34" i="16"/>
  <c r="AL10" i="15"/>
  <c r="AL11" i="15"/>
  <c r="AK10" i="16"/>
  <c r="AS32" i="3"/>
  <c r="AK30" i="21"/>
  <c r="AE31" i="21"/>
  <c r="AE34" i="21"/>
  <c r="AD32" i="21"/>
  <c r="AJ30" i="21"/>
  <c r="AE32" i="21"/>
  <c r="AR27" i="15"/>
  <c r="AS25" i="15"/>
  <c r="AM12" i="15"/>
  <c r="AM11" i="15"/>
  <c r="AS13" i="15"/>
  <c r="AL30" i="16"/>
  <c r="AJ32" i="21"/>
  <c r="AD23" i="21"/>
  <c r="AD31" i="21"/>
  <c r="AS32" i="15"/>
  <c r="AL30" i="15"/>
  <c r="AL29" i="15"/>
  <c r="AM28" i="15"/>
  <c r="AL26" i="15"/>
  <c r="AS24" i="15"/>
  <c r="AL22" i="15"/>
  <c r="AR20" i="15"/>
  <c r="AM19" i="15"/>
  <c r="AM18" i="15"/>
  <c r="AL17" i="15"/>
  <c r="AL16" i="15"/>
  <c r="AM14" i="15"/>
  <c r="AK31" i="21"/>
  <c r="AK34" i="21"/>
  <c r="AS11" i="15"/>
  <c r="AM26" i="15"/>
  <c r="AS22" i="15"/>
  <c r="AS20" i="15"/>
  <c r="AL24" i="15"/>
  <c r="AM24" i="15"/>
  <c r="AL32" i="15"/>
  <c r="AS27" i="15"/>
  <c r="AM32" i="3"/>
  <c r="AK32" i="21"/>
  <c r="F12" i="6"/>
  <c r="AF18" i="3" s="1"/>
  <c r="W12" i="25"/>
  <c r="F11" i="6" s="1"/>
  <c r="AK14" i="16"/>
  <c r="AS24" i="3"/>
  <c r="AJ19" i="21"/>
  <c r="AR24" i="3"/>
  <c r="AF18" i="16"/>
  <c r="N6" i="23"/>
  <c r="F78" i="6" s="1"/>
  <c r="H22" i="23"/>
  <c r="D94" i="6" s="1"/>
  <c r="H19" i="23"/>
  <c r="D91" i="6" s="1"/>
  <c r="H14" i="23"/>
  <c r="D86" i="6" s="1"/>
  <c r="H13" i="23"/>
  <c r="D85" i="6" s="1"/>
  <c r="H12" i="23"/>
  <c r="D84" i="6" s="1"/>
  <c r="H6" i="23"/>
  <c r="D78" i="6" s="1"/>
  <c r="AF30" i="16"/>
  <c r="AR30" i="15"/>
  <c r="AK18" i="16"/>
  <c r="AR32" i="15"/>
  <c r="AM29" i="15"/>
  <c r="AS19" i="15"/>
  <c r="AM17" i="15"/>
  <c r="AS23" i="15"/>
  <c r="AJ31" i="21"/>
  <c r="AE15" i="21"/>
  <c r="AK19" i="21"/>
  <c r="AK16" i="21"/>
  <c r="AD34" i="21"/>
  <c r="AR16" i="15"/>
  <c r="X11" i="21"/>
  <c r="AK12" i="3"/>
  <c r="K15" i="1"/>
  <c r="C19" i="1"/>
  <c r="D16" i="22"/>
  <c r="AB14" i="22"/>
  <c r="D14" i="16"/>
  <c r="C9" i="1"/>
  <c r="D14" i="21"/>
  <c r="D16" i="20"/>
  <c r="D22" i="20"/>
  <c r="C36" i="1"/>
  <c r="D13" i="16"/>
  <c r="D13" i="21"/>
  <c r="D13" i="20"/>
  <c r="D12" i="3"/>
  <c r="C14" i="1"/>
  <c r="AL32" i="3"/>
  <c r="AK23" i="21"/>
  <c r="AL28" i="15"/>
  <c r="AM27" i="15"/>
  <c r="AM22" i="15"/>
  <c r="AL18" i="15"/>
  <c r="AL15" i="15"/>
  <c r="K11" i="1"/>
  <c r="H9" i="23"/>
  <c r="D81" i="6" s="1"/>
  <c r="N9" i="23"/>
  <c r="F81" i="6" s="1"/>
  <c r="H10" i="23"/>
  <c r="D82" i="6" s="1"/>
  <c r="N10" i="23"/>
  <c r="F82" i="6" s="1"/>
  <c r="N11" i="23"/>
  <c r="F83" i="6" s="1"/>
  <c r="O78" i="6"/>
  <c r="H6" i="24"/>
  <c r="N78" i="6" s="1"/>
  <c r="O82" i="6"/>
  <c r="H10" i="24"/>
  <c r="N82" i="6" s="1"/>
  <c r="Q84" i="6"/>
  <c r="N12" i="24"/>
  <c r="P84" i="6" s="1"/>
  <c r="O85" i="6"/>
  <c r="H13" i="24"/>
  <c r="N85" i="6" s="1"/>
  <c r="O94" i="6"/>
  <c r="H22" i="24"/>
  <c r="N94" i="6" s="1"/>
  <c r="D18" i="21"/>
  <c r="AL31" i="3"/>
  <c r="AE30" i="16"/>
  <c r="AL34" i="22"/>
  <c r="AK34" i="16"/>
  <c r="AM30" i="15"/>
  <c r="AM25" i="15"/>
  <c r="AR19" i="15"/>
  <c r="AS15" i="15"/>
  <c r="AR31" i="15"/>
  <c r="K10" i="1"/>
  <c r="K16" i="1"/>
  <c r="K10" i="13"/>
  <c r="K12" i="13"/>
  <c r="B12" i="13" s="1"/>
  <c r="E93" i="6"/>
  <c r="H21" i="23"/>
  <c r="D93" i="6" s="1"/>
  <c r="E95" i="6"/>
  <c r="H23" i="23"/>
  <c r="D95" i="6" s="1"/>
  <c r="Q13" i="25"/>
  <c r="D51" i="6" s="1"/>
  <c r="Q4" i="26"/>
  <c r="J42" i="6" s="1"/>
  <c r="Z10" i="22" s="1"/>
  <c r="Q13" i="26"/>
  <c r="J51" i="6" s="1"/>
  <c r="Q15" i="26"/>
  <c r="J53" i="6" s="1"/>
  <c r="AB20" i="22" s="1"/>
  <c r="Q23" i="26"/>
  <c r="Q9" i="25"/>
  <c r="D47" i="6" s="1"/>
  <c r="Q22" i="25"/>
  <c r="D59" i="6" s="1"/>
  <c r="D60" i="6"/>
  <c r="Q14" i="25"/>
  <c r="D52" i="6" s="1"/>
  <c r="K21" i="1"/>
  <c r="AK13" i="16"/>
  <c r="AL13" i="16"/>
  <c r="AF15" i="22"/>
  <c r="AE15" i="22"/>
  <c r="AL15" i="22"/>
  <c r="AK15" i="22"/>
  <c r="C33" i="1"/>
  <c r="D21" i="22"/>
  <c r="D17" i="22"/>
  <c r="D15" i="21"/>
  <c r="C20" i="1"/>
  <c r="AJ16" i="21"/>
  <c r="D19" i="16"/>
  <c r="D23" i="20"/>
  <c r="AE19" i="21"/>
  <c r="AD19" i="21"/>
  <c r="C26" i="1"/>
  <c r="C14" i="13"/>
  <c r="D19" i="20"/>
  <c r="D16" i="16"/>
  <c r="C29" i="1"/>
  <c r="D18" i="20"/>
  <c r="D17" i="21"/>
  <c r="D13" i="22"/>
  <c r="C10" i="13"/>
  <c r="C10" i="1"/>
  <c r="AL14" i="16"/>
  <c r="AJ15" i="21"/>
  <c r="AD15" i="21"/>
  <c r="AK15" i="21"/>
  <c r="D11" i="20"/>
  <c r="D11" i="21"/>
  <c r="D11" i="16"/>
  <c r="C16" i="1"/>
  <c r="AE18" i="16"/>
  <c r="Z14" i="21"/>
  <c r="Z12" i="16"/>
  <c r="AB14" i="20"/>
  <c r="D11" i="3"/>
  <c r="AE23" i="21"/>
  <c r="C23" i="1"/>
  <c r="C12" i="13"/>
  <c r="AC14" i="21"/>
  <c r="AK30" i="16"/>
  <c r="AR31" i="3"/>
  <c r="AM31" i="3"/>
  <c r="AJ34" i="21"/>
  <c r="AL18" i="16"/>
  <c r="AL10" i="16"/>
  <c r="AD14" i="16"/>
  <c r="AB24" i="20"/>
  <c r="AB22" i="20"/>
  <c r="AB14" i="16"/>
  <c r="AC24" i="20"/>
  <c r="D12" i="21"/>
  <c r="D12" i="16"/>
  <c r="D20" i="20"/>
  <c r="C31" i="1"/>
  <c r="Y14" i="21"/>
  <c r="D21" i="20"/>
  <c r="D12" i="22"/>
  <c r="AS31" i="3"/>
  <c r="AC14" i="16"/>
  <c r="Y14" i="20"/>
  <c r="AS13" i="3" l="1"/>
  <c r="AK32" i="22"/>
  <c r="AE32" i="22"/>
  <c r="J48" i="6"/>
  <c r="Q8" i="26"/>
  <c r="J46" i="6" s="1"/>
  <c r="AD24" i="21"/>
  <c r="AJ27" i="21"/>
  <c r="AJ24" i="21"/>
  <c r="AK24" i="21"/>
  <c r="AK10" i="21"/>
  <c r="AK34" i="20"/>
  <c r="AL32" i="22"/>
  <c r="AF10" i="16"/>
  <c r="AL23" i="22"/>
  <c r="AL13" i="3"/>
  <c r="AE31" i="22"/>
  <c r="AE19" i="22"/>
  <c r="AL26" i="22"/>
  <c r="AE26" i="22"/>
  <c r="AD10" i="21"/>
  <c r="AJ28" i="21"/>
  <c r="AJ10" i="21"/>
  <c r="AL11" i="16"/>
  <c r="AE10" i="21"/>
  <c r="AM11" i="3"/>
  <c r="AL11" i="3"/>
  <c r="AK33" i="20"/>
  <c r="AD30" i="21"/>
  <c r="AS22" i="3"/>
  <c r="AJ21" i="21"/>
  <c r="AL17" i="16"/>
  <c r="AL27" i="16"/>
  <c r="AD21" i="21"/>
  <c r="AK27" i="21"/>
  <c r="AL21" i="3"/>
  <c r="AK22" i="20"/>
  <c r="AJ25" i="21"/>
  <c r="AJ17" i="21"/>
  <c r="AL21" i="16"/>
  <c r="AE13" i="16"/>
  <c r="AK23" i="16"/>
  <c r="AS12" i="3"/>
  <c r="AS10" i="3"/>
  <c r="AE27" i="21"/>
  <c r="AL19" i="20"/>
  <c r="AK27" i="20"/>
  <c r="AF32" i="20"/>
  <c r="AL33" i="20"/>
  <c r="AL31" i="20"/>
  <c r="AL22" i="20"/>
  <c r="AF23" i="16"/>
  <c r="AK28" i="22"/>
  <c r="AD22" i="21"/>
  <c r="AF28" i="16"/>
  <c r="AE22" i="22"/>
  <c r="AF19" i="22"/>
  <c r="AK11" i="21"/>
  <c r="AL21" i="20"/>
  <c r="AL32" i="20"/>
  <c r="AK18" i="20"/>
  <c r="AK28" i="16"/>
  <c r="AL22" i="16"/>
  <c r="AL25" i="20"/>
  <c r="AL28" i="22"/>
  <c r="AL15" i="3"/>
  <c r="AR15" i="3"/>
  <c r="AS17" i="3"/>
  <c r="AK18" i="21"/>
  <c r="AE30" i="21"/>
  <c r="AR23" i="3"/>
  <c r="AE28" i="21"/>
  <c r="AL22" i="22"/>
  <c r="AL19" i="22"/>
  <c r="AK15" i="16"/>
  <c r="AR17" i="3"/>
  <c r="AS20" i="3"/>
  <c r="AS23" i="3"/>
  <c r="AM10" i="3"/>
  <c r="AR10" i="3"/>
  <c r="AL10" i="3"/>
  <c r="AM29" i="3"/>
  <c r="AE28" i="16"/>
  <c r="AE22" i="16"/>
  <c r="AL15" i="16"/>
  <c r="AL28" i="16"/>
  <c r="AE23" i="16"/>
  <c r="AF27" i="16"/>
  <c r="AL29" i="16"/>
  <c r="AJ18" i="21"/>
  <c r="AK17" i="21"/>
  <c r="AD18" i="21"/>
  <c r="AJ13" i="21"/>
  <c r="AD27" i="21"/>
  <c r="AD28" i="21"/>
  <c r="AD25" i="21"/>
  <c r="AK21" i="21"/>
  <c r="AF33" i="22"/>
  <c r="AK22" i="22"/>
  <c r="AF22" i="22"/>
  <c r="AF28" i="22"/>
  <c r="D48" i="6"/>
  <c r="AB13" i="22" s="1"/>
  <c r="AK19" i="20"/>
  <c r="AC30" i="22"/>
  <c r="AA30" i="22"/>
  <c r="AB30" i="22"/>
  <c r="AC12" i="21"/>
  <c r="X12" i="21"/>
  <c r="Y26" i="21"/>
  <c r="AA20" i="22"/>
  <c r="Y20" i="22"/>
  <c r="AC20" i="22"/>
  <c r="AD20" i="22"/>
  <c r="AH18" i="3"/>
  <c r="AD30" i="22"/>
  <c r="Z29" i="21"/>
  <c r="AK29" i="21" s="1"/>
  <c r="Y30" i="22"/>
  <c r="AB12" i="21"/>
  <c r="AA10" i="22"/>
  <c r="AK23" i="22"/>
  <c r="AI18" i="3"/>
  <c r="Z20" i="22"/>
  <c r="AB26" i="21"/>
  <c r="AD10" i="22"/>
  <c r="AB10" i="22"/>
  <c r="AC26" i="21"/>
  <c r="Z26" i="21"/>
  <c r="Z12" i="21"/>
  <c r="AE19" i="20"/>
  <c r="AA29" i="21"/>
  <c r="AC29" i="21"/>
  <c r="Y10" i="22"/>
  <c r="AK14" i="22"/>
  <c r="Z30" i="22"/>
  <c r="AE34" i="22"/>
  <c r="AG18" i="3"/>
  <c r="AK18" i="3"/>
  <c r="AJ18" i="3"/>
  <c r="AC10" i="22"/>
  <c r="AA12" i="21"/>
  <c r="Y12" i="21"/>
  <c r="AA26" i="21"/>
  <c r="AK33" i="16"/>
  <c r="AE17" i="16"/>
  <c r="AK27" i="16"/>
  <c r="AK33" i="21"/>
  <c r="AS29" i="3"/>
  <c r="AL27" i="20"/>
  <c r="AK25" i="21"/>
  <c r="AE27" i="16"/>
  <c r="AM12" i="3"/>
  <c r="AR22" i="3"/>
  <c r="AE25" i="21"/>
  <c r="AR12" i="3"/>
  <c r="AL23" i="3"/>
  <c r="AD17" i="21"/>
  <c r="AK26" i="16"/>
  <c r="AK25" i="16"/>
  <c r="AR25" i="3"/>
  <c r="AF22" i="16"/>
  <c r="AL26" i="16"/>
  <c r="AF24" i="16"/>
  <c r="AK32" i="20"/>
  <c r="AF30" i="20"/>
  <c r="AF29" i="16"/>
  <c r="AF34" i="16"/>
  <c r="AF32" i="16"/>
  <c r="AF17" i="16"/>
  <c r="AM23" i="3"/>
  <c r="AK19" i="16"/>
  <c r="AF33" i="16"/>
  <c r="AE17" i="21"/>
  <c r="AE22" i="21"/>
  <c r="AE21" i="21"/>
  <c r="AE18" i="21"/>
  <c r="AK21" i="16"/>
  <c r="AL23" i="16"/>
  <c r="AS21" i="3"/>
  <c r="AE13" i="21"/>
  <c r="AM15" i="3"/>
  <c r="AF15" i="16"/>
  <c r="AE21" i="20"/>
  <c r="AF33" i="20"/>
  <c r="AD13" i="21"/>
  <c r="AS15" i="3"/>
  <c r="AR27" i="3"/>
  <c r="AR14" i="3"/>
  <c r="AE33" i="21"/>
  <c r="AL14" i="22"/>
  <c r="AD16" i="21"/>
  <c r="AS26" i="3"/>
  <c r="AS27" i="3"/>
  <c r="AL27" i="3"/>
  <c r="AM27" i="3"/>
  <c r="AL33" i="16"/>
  <c r="AF34" i="22"/>
  <c r="AE33" i="20"/>
  <c r="AE34" i="20"/>
  <c r="AE32" i="20"/>
  <c r="AK31" i="20"/>
  <c r="AF21" i="20"/>
  <c r="AK21" i="20"/>
  <c r="AL20" i="20"/>
  <c r="AE25" i="16"/>
  <c r="AF21" i="16"/>
  <c r="AE21" i="16"/>
  <c r="AE19" i="16"/>
  <c r="AL19" i="16"/>
  <c r="AF19" i="16"/>
  <c r="AF16" i="16"/>
  <c r="AE15" i="16"/>
  <c r="AF13" i="16"/>
  <c r="AR26" i="3"/>
  <c r="AL25" i="3"/>
  <c r="AL22" i="3"/>
  <c r="AM21" i="3"/>
  <c r="AR21" i="3"/>
  <c r="AL16" i="3"/>
  <c r="AM14" i="3"/>
  <c r="AS14" i="3"/>
  <c r="AR16" i="3"/>
  <c r="AM16" i="3"/>
  <c r="AM26" i="3"/>
  <c r="AL26" i="3"/>
  <c r="AR28" i="3"/>
  <c r="AM30" i="3"/>
  <c r="AR30" i="3"/>
  <c r="AS16" i="3"/>
  <c r="AM19" i="3"/>
  <c r="AL14" i="3"/>
  <c r="AS11" i="3"/>
  <c r="AR20" i="3"/>
  <c r="AM22" i="3"/>
  <c r="AM20" i="3"/>
  <c r="AM13" i="3"/>
  <c r="AR13" i="3"/>
  <c r="AK13" i="21"/>
  <c r="AL31" i="16"/>
  <c r="AF25" i="16"/>
  <c r="AE34" i="16"/>
  <c r="AL25" i="16"/>
  <c r="AE29" i="16"/>
  <c r="AK29" i="16"/>
  <c r="AK32" i="16"/>
  <c r="AE20" i="16"/>
  <c r="AL32" i="16"/>
  <c r="AE32" i="16"/>
  <c r="AK22" i="16"/>
  <c r="AE33" i="16"/>
  <c r="AK28" i="20"/>
  <c r="AK24" i="20"/>
  <c r="AF27" i="20"/>
  <c r="AE28" i="20"/>
  <c r="AF28" i="20"/>
  <c r="AF34" i="20"/>
  <c r="AK15" i="20"/>
  <c r="AF19" i="20"/>
  <c r="AE10" i="20"/>
  <c r="AL18" i="20"/>
  <c r="AK20" i="20"/>
  <c r="AJ22" i="21"/>
  <c r="AK22" i="21"/>
  <c r="AJ33" i="21"/>
  <c r="AJ20" i="21"/>
  <c r="AE20" i="21"/>
  <c r="AD33" i="21"/>
  <c r="AE16" i="21"/>
  <c r="AE29" i="22"/>
  <c r="AE28" i="22"/>
  <c r="AL27" i="22"/>
  <c r="AF26" i="22"/>
  <c r="AK33" i="22"/>
  <c r="AL33" i="22"/>
  <c r="AE33" i="22"/>
  <c r="AF23" i="22"/>
  <c r="AF29" i="22"/>
  <c r="AF18" i="20"/>
  <c r="AE18" i="20"/>
  <c r="AL26" i="20"/>
  <c r="AL23" i="20"/>
  <c r="AE29" i="20"/>
  <c r="AF29" i="20"/>
  <c r="AE30" i="20"/>
  <c r="AE26" i="16"/>
  <c r="AL20" i="16"/>
  <c r="AK24" i="16"/>
  <c r="AE16" i="16"/>
  <c r="AL24" i="16"/>
  <c r="AL17" i="3"/>
  <c r="AL24" i="3"/>
  <c r="AR29" i="3"/>
  <c r="AL29" i="3"/>
  <c r="AL31" i="22"/>
  <c r="AK29" i="22"/>
  <c r="AL29" i="22"/>
  <c r="AK31" i="22"/>
  <c r="AE27" i="22"/>
  <c r="AF31" i="22"/>
  <c r="AF27" i="22"/>
  <c r="AE27" i="20"/>
  <c r="AE23" i="20"/>
  <c r="AK23" i="20"/>
  <c r="AK30" i="20"/>
  <c r="AL29" i="20"/>
  <c r="AF25" i="20"/>
  <c r="AL30" i="20"/>
  <c r="AK29" i="20"/>
  <c r="AK25" i="20"/>
  <c r="AF23" i="20"/>
  <c r="AK26" i="20"/>
  <c r="AE31" i="20"/>
  <c r="AE24" i="16"/>
  <c r="AK31" i="16"/>
  <c r="AE31" i="16"/>
  <c r="AF31" i="16"/>
  <c r="AL28" i="3"/>
  <c r="AM24" i="3"/>
  <c r="AM25" i="3"/>
  <c r="AS25" i="3"/>
  <c r="AE23" i="22"/>
  <c r="AD20" i="21"/>
  <c r="AE25" i="20"/>
  <c r="AE26" i="20"/>
  <c r="AK10" i="20"/>
  <c r="AF10" i="20"/>
  <c r="AF26" i="20"/>
  <c r="AF31" i="20"/>
  <c r="AL10" i="20"/>
  <c r="AE22" i="20"/>
  <c r="AK20" i="16"/>
  <c r="AF20" i="16"/>
  <c r="AK16" i="16"/>
  <c r="AF26" i="16"/>
  <c r="AL16" i="16"/>
  <c r="AL20" i="3"/>
  <c r="AS19" i="3"/>
  <c r="AS28" i="3"/>
  <c r="AM28" i="3"/>
  <c r="AL30" i="3"/>
  <c r="AL19" i="3"/>
  <c r="AM17" i="3"/>
  <c r="J20" i="13"/>
  <c r="B29" i="13"/>
  <c r="B23" i="13"/>
  <c r="B30" i="1"/>
  <c r="B21" i="13"/>
  <c r="B22" i="13"/>
  <c r="B30" i="13"/>
  <c r="B26" i="13"/>
  <c r="B19" i="13"/>
  <c r="B18" i="13"/>
  <c r="B25" i="13"/>
  <c r="B24" i="13"/>
  <c r="B17" i="13"/>
  <c r="AE14" i="22"/>
  <c r="J11" i="13"/>
  <c r="B14" i="13"/>
  <c r="J17" i="13"/>
  <c r="B9" i="13"/>
  <c r="J14" i="13"/>
  <c r="B11" i="13"/>
  <c r="J10" i="13"/>
  <c r="J19" i="13"/>
  <c r="J22" i="13"/>
  <c r="B16" i="13"/>
  <c r="J9" i="13"/>
  <c r="J21" i="13"/>
  <c r="J16" i="13"/>
  <c r="J24" i="13"/>
  <c r="J26" i="13"/>
  <c r="J23" i="13"/>
  <c r="J25" i="13"/>
  <c r="J18" i="13"/>
  <c r="B15" i="13"/>
  <c r="J29" i="13"/>
  <c r="J12" i="13"/>
  <c r="B10" i="13"/>
  <c r="J15" i="13"/>
  <c r="J13" i="13"/>
  <c r="B13" i="13"/>
  <c r="J30" i="13"/>
  <c r="B25" i="1"/>
  <c r="B17" i="1"/>
  <c r="J18" i="1"/>
  <c r="J17" i="1"/>
  <c r="J25" i="1"/>
  <c r="J24" i="1"/>
  <c r="B24" i="1"/>
  <c r="J16" i="1"/>
  <c r="B20" i="1"/>
  <c r="B21" i="1"/>
  <c r="B26" i="1"/>
  <c r="B16" i="1"/>
  <c r="J21" i="1"/>
  <c r="B18" i="1"/>
  <c r="J28" i="1"/>
  <c r="J30" i="1"/>
  <c r="J19" i="1"/>
  <c r="J27" i="1"/>
  <c r="J29" i="1"/>
  <c r="J20" i="1"/>
  <c r="J26" i="1"/>
  <c r="B19" i="1"/>
  <c r="AL15" i="20"/>
  <c r="AK11" i="16"/>
  <c r="AF11" i="16"/>
  <c r="AF20" i="20"/>
  <c r="AE11" i="16"/>
  <c r="AL13" i="20"/>
  <c r="AL16" i="20"/>
  <c r="AE17" i="20"/>
  <c r="AL17" i="20"/>
  <c r="AE20" i="20"/>
  <c r="AK12" i="20"/>
  <c r="AE13" i="20"/>
  <c r="AE16" i="20"/>
  <c r="AK16" i="20"/>
  <c r="AL11" i="20"/>
  <c r="AK17" i="20"/>
  <c r="AL24" i="20"/>
  <c r="AF17" i="20"/>
  <c r="AF13" i="20"/>
  <c r="J22" i="1"/>
  <c r="B23" i="1"/>
  <c r="B22" i="1"/>
  <c r="AL12" i="20"/>
  <c r="AF16" i="20"/>
  <c r="B14" i="1"/>
  <c r="AF15" i="20"/>
  <c r="AE15" i="20"/>
  <c r="B15" i="1"/>
  <c r="J15" i="1"/>
  <c r="J11" i="1"/>
  <c r="J14" i="1"/>
  <c r="J13" i="1"/>
  <c r="B11" i="1"/>
  <c r="B13" i="1"/>
  <c r="B9" i="1"/>
  <c r="J12" i="1"/>
  <c r="B12" i="1"/>
  <c r="J9" i="1"/>
  <c r="AE12" i="20"/>
  <c r="AK11" i="20"/>
  <c r="AF12" i="20"/>
  <c r="AE11" i="20"/>
  <c r="AF11" i="20"/>
  <c r="J10" i="1"/>
  <c r="B10" i="1"/>
  <c r="AD11" i="21"/>
  <c r="AT15" i="15"/>
  <c r="AT31" i="15"/>
  <c r="AT18" i="15"/>
  <c r="AU10" i="15"/>
  <c r="AL12" i="3"/>
  <c r="AO25" i="15"/>
  <c r="AT29" i="15"/>
  <c r="AU17" i="15"/>
  <c r="AT32" i="15"/>
  <c r="AO12" i="15"/>
  <c r="AU20" i="15"/>
  <c r="AO17" i="15"/>
  <c r="AN17" i="15"/>
  <c r="AU30" i="15"/>
  <c r="AU24" i="15"/>
  <c r="AN18" i="15"/>
  <c r="AU25" i="15"/>
  <c r="AJ11" i="21"/>
  <c r="AN11" i="15"/>
  <c r="AU13" i="15"/>
  <c r="AU16" i="15"/>
  <c r="AU21" i="15"/>
  <c r="AO30" i="15"/>
  <c r="AN29" i="15"/>
  <c r="AT23" i="15"/>
  <c r="AO11" i="15"/>
  <c r="AO26" i="15"/>
  <c r="AN30" i="15"/>
  <c r="AN19" i="15"/>
  <c r="AT17" i="15"/>
  <c r="AO18" i="15"/>
  <c r="AT26" i="15"/>
  <c r="AU23" i="15"/>
  <c r="AN15" i="15"/>
  <c r="AO13" i="15"/>
  <c r="AO24" i="15"/>
  <c r="AO31" i="15"/>
  <c r="AO14" i="15"/>
  <c r="AN28" i="15"/>
  <c r="AT28" i="15"/>
  <c r="AN22" i="15"/>
  <c r="AN26" i="15"/>
  <c r="AN16" i="15"/>
  <c r="AN31" i="15"/>
  <c r="AU15" i="15"/>
  <c r="AO23" i="15"/>
  <c r="AT11" i="15"/>
  <c r="AU11" i="15"/>
  <c r="AT16" i="15"/>
  <c r="AV16" i="15" s="1"/>
  <c r="AQ16" i="15" s="1"/>
  <c r="AT21" i="15"/>
  <c r="AO27" i="15"/>
  <c r="AU32" i="15"/>
  <c r="AT12" i="15"/>
  <c r="AU27" i="15"/>
  <c r="AU18" i="15"/>
  <c r="AU31" i="15"/>
  <c r="AU14" i="15"/>
  <c r="AU29" i="15"/>
  <c r="AO28" i="15"/>
  <c r="AO16" i="15"/>
  <c r="AO15" i="15"/>
  <c r="AO32" i="15"/>
  <c r="AO21" i="15"/>
  <c r="AO10" i="15"/>
  <c r="AO20" i="15"/>
  <c r="AO22" i="15"/>
  <c r="AT20" i="15"/>
  <c r="AT10" i="15"/>
  <c r="AT14" i="15"/>
  <c r="AN24" i="15"/>
  <c r="AN25" i="15"/>
  <c r="AN10" i="15"/>
  <c r="AN13" i="15"/>
  <c r="AN14" i="15"/>
  <c r="AP14" i="15" s="1"/>
  <c r="AN32" i="15"/>
  <c r="AN21" i="15"/>
  <c r="AE11" i="21"/>
  <c r="J23" i="1"/>
  <c r="AE14" i="16"/>
  <c r="AE24" i="20"/>
  <c r="Z18" i="22"/>
  <c r="AA18" i="22"/>
  <c r="Y18" i="22"/>
  <c r="AC18" i="22"/>
  <c r="AD18" i="22"/>
  <c r="AC16" i="22"/>
  <c r="Z16" i="22"/>
  <c r="Y16" i="22"/>
  <c r="AD16" i="22"/>
  <c r="AA16" i="22"/>
  <c r="Y12" i="22"/>
  <c r="AB12" i="22"/>
  <c r="AD12" i="22"/>
  <c r="AA12" i="22"/>
  <c r="AB11" i="22"/>
  <c r="AD11" i="22"/>
  <c r="AC12" i="22"/>
  <c r="AA11" i="22"/>
  <c r="Z11" i="22"/>
  <c r="AC11" i="22"/>
  <c r="Z12" i="22"/>
  <c r="AU26" i="15"/>
  <c r="AU19" i="15"/>
  <c r="AU22" i="15"/>
  <c r="AU28" i="15"/>
  <c r="AB16" i="22"/>
  <c r="AU12" i="15"/>
  <c r="AD17" i="22"/>
  <c r="AB17" i="22"/>
  <c r="Z17" i="22"/>
  <c r="AC17" i="22"/>
  <c r="Y17" i="22"/>
  <c r="AA17" i="22"/>
  <c r="AD13" i="22"/>
  <c r="AA13" i="22"/>
  <c r="Y13" i="22"/>
  <c r="AC13" i="22"/>
  <c r="Z13" i="22"/>
  <c r="Q22" i="26"/>
  <c r="J59" i="6" s="1"/>
  <c r="J60" i="6"/>
  <c r="AB18" i="22"/>
  <c r="AT24" i="15"/>
  <c r="AT30" i="15"/>
  <c r="AT25" i="15"/>
  <c r="AT27" i="15"/>
  <c r="AT19" i="15"/>
  <c r="AT22" i="15"/>
  <c r="AN20" i="15"/>
  <c r="AN12" i="15"/>
  <c r="AN27" i="15"/>
  <c r="AN23" i="15"/>
  <c r="AO29" i="15"/>
  <c r="AT13" i="15"/>
  <c r="AO19" i="15"/>
  <c r="AF14" i="22"/>
  <c r="AL12" i="16"/>
  <c r="AE12" i="16"/>
  <c r="AK12" i="16"/>
  <c r="AF22" i="20"/>
  <c r="AF14" i="20"/>
  <c r="AL14" i="20"/>
  <c r="AE14" i="20"/>
  <c r="AK14" i="20"/>
  <c r="AF24" i="20"/>
  <c r="AF14" i="16"/>
  <c r="AE14" i="21"/>
  <c r="AD14" i="21"/>
  <c r="AJ14" i="21"/>
  <c r="AF12" i="16"/>
  <c r="AK14" i="21"/>
  <c r="AK20" i="22" l="1"/>
  <c r="AJ29" i="21"/>
  <c r="AR18" i="3"/>
  <c r="AT14" i="3" s="1"/>
  <c r="AS18" i="3"/>
  <c r="AU20" i="3" s="1"/>
  <c r="AE26" i="21"/>
  <c r="AL18" i="3"/>
  <c r="AN14" i="3" s="1"/>
  <c r="AE10" i="22"/>
  <c r="AE29" i="21"/>
  <c r="AF20" i="22"/>
  <c r="AL30" i="22"/>
  <c r="AK10" i="22"/>
  <c r="AL20" i="22"/>
  <c r="AB25" i="22"/>
  <c r="AD25" i="22"/>
  <c r="Z25" i="22"/>
  <c r="AA25" i="22"/>
  <c r="Y25" i="22"/>
  <c r="AC25" i="22"/>
  <c r="AD29" i="21"/>
  <c r="AF10" i="22"/>
  <c r="AE30" i="22"/>
  <c r="AD26" i="21"/>
  <c r="AA24" i="22"/>
  <c r="Z24" i="22"/>
  <c r="AD24" i="22"/>
  <c r="AB24" i="22"/>
  <c r="Y24" i="22"/>
  <c r="AC24" i="22"/>
  <c r="AM18" i="3"/>
  <c r="AO24" i="3" s="1"/>
  <c r="AL10" i="22"/>
  <c r="AK30" i="22"/>
  <c r="AK26" i="21"/>
  <c r="AJ26" i="21"/>
  <c r="AF30" i="22"/>
  <c r="AK12" i="21"/>
  <c r="AE12" i="21"/>
  <c r="AJ12" i="21"/>
  <c r="AD12" i="21"/>
  <c r="AE20" i="22"/>
  <c r="AN12" i="16"/>
  <c r="AM30" i="16"/>
  <c r="AG13" i="16"/>
  <c r="AV18" i="15"/>
  <c r="AQ18" i="15" s="1"/>
  <c r="AV20" i="15"/>
  <c r="AQ20" i="15" s="1"/>
  <c r="AV21" i="15"/>
  <c r="AQ21" i="15" s="1"/>
  <c r="AP10" i="15"/>
  <c r="AV10" i="15"/>
  <c r="AQ10" i="15" s="1"/>
  <c r="AP13" i="15"/>
  <c r="AV31" i="15"/>
  <c r="AQ31" i="15" s="1"/>
  <c r="AV14" i="15"/>
  <c r="AQ14" i="15" s="1"/>
  <c r="AN34" i="16"/>
  <c r="AN14" i="20"/>
  <c r="AP24" i="15"/>
  <c r="AV17" i="15"/>
  <c r="AQ17" i="15" s="1"/>
  <c r="AM14" i="20"/>
  <c r="AV15" i="15"/>
  <c r="AQ15" i="15" s="1"/>
  <c r="AP16" i="15"/>
  <c r="AG32" i="20"/>
  <c r="AN19" i="16"/>
  <c r="AP17" i="15"/>
  <c r="AM16" i="20"/>
  <c r="AN29" i="16"/>
  <c r="AN17" i="16"/>
  <c r="AM15" i="16"/>
  <c r="AV22" i="15"/>
  <c r="AQ22" i="15" s="1"/>
  <c r="AF18" i="22"/>
  <c r="AL11" i="22"/>
  <c r="AN23" i="20"/>
  <c r="AN12" i="20"/>
  <c r="AV11" i="15"/>
  <c r="AQ11" i="15" s="1"/>
  <c r="AP22" i="15"/>
  <c r="AV23" i="15"/>
  <c r="AQ23" i="15" s="1"/>
  <c r="AG20" i="16"/>
  <c r="AM17" i="20"/>
  <c r="AM33" i="20"/>
  <c r="AN34" i="20"/>
  <c r="AN15" i="20"/>
  <c r="AM15" i="20"/>
  <c r="AN27" i="20"/>
  <c r="AV25" i="15"/>
  <c r="AQ25" i="15" s="1"/>
  <c r="AV24" i="15"/>
  <c r="AQ24" i="15" s="1"/>
  <c r="AV29" i="15"/>
  <c r="AQ29" i="15" s="1"/>
  <c r="AV32" i="15"/>
  <c r="AQ32" i="15" s="1"/>
  <c r="AN33" i="16"/>
  <c r="AN24" i="16"/>
  <c r="AN15" i="16"/>
  <c r="AN27" i="16"/>
  <c r="AG34" i="16"/>
  <c r="AH34" i="20"/>
  <c r="AH12" i="16"/>
  <c r="AH25" i="20"/>
  <c r="AN31" i="16"/>
  <c r="AN11" i="16"/>
  <c r="AN32" i="16"/>
  <c r="AP31" i="15"/>
  <c r="AP26" i="15"/>
  <c r="AP30" i="15"/>
  <c r="AP11" i="15"/>
  <c r="AP32" i="15"/>
  <c r="AP18" i="15"/>
  <c r="AP25" i="15"/>
  <c r="AG23" i="20"/>
  <c r="AN22" i="20"/>
  <c r="AN17" i="20"/>
  <c r="AM24" i="20"/>
  <c r="AH26" i="20"/>
  <c r="AN21" i="20"/>
  <c r="AN29" i="20"/>
  <c r="AN20" i="20"/>
  <c r="AN30" i="20"/>
  <c r="AN31" i="20"/>
  <c r="AN13" i="20"/>
  <c r="AM30" i="20"/>
  <c r="AM27" i="20"/>
  <c r="AG33" i="20"/>
  <c r="AP29" i="15"/>
  <c r="AV28" i="15"/>
  <c r="AQ28" i="15" s="1"/>
  <c r="AG25" i="16"/>
  <c r="AM13" i="20"/>
  <c r="AM18" i="20"/>
  <c r="AN33" i="20"/>
  <c r="AN25" i="20"/>
  <c r="AN11" i="20"/>
  <c r="AN16" i="20"/>
  <c r="AN28" i="20"/>
  <c r="AN10" i="20"/>
  <c r="AN26" i="20"/>
  <c r="AN19" i="20"/>
  <c r="AM34" i="20"/>
  <c r="AM20" i="20"/>
  <c r="AM31" i="20"/>
  <c r="AM28" i="20"/>
  <c r="AN14" i="16"/>
  <c r="AM17" i="16"/>
  <c r="AM20" i="16"/>
  <c r="AN18" i="16"/>
  <c r="AN13" i="16"/>
  <c r="AH27" i="20"/>
  <c r="AN25" i="16"/>
  <c r="AN16" i="16"/>
  <c r="AN10" i="16"/>
  <c r="AN28" i="16"/>
  <c r="AN21" i="16"/>
  <c r="AN22" i="16"/>
  <c r="AN23" i="16"/>
  <c r="AN26" i="16"/>
  <c r="AG24" i="16"/>
  <c r="AV13" i="15"/>
  <c r="AQ13" i="15" s="1"/>
  <c r="AP23" i="15"/>
  <c r="AP12" i="15"/>
  <c r="AV27" i="15"/>
  <c r="AQ27" i="15" s="1"/>
  <c r="AV30" i="15"/>
  <c r="AQ30" i="15" s="1"/>
  <c r="AV26" i="15"/>
  <c r="AQ26" i="15" s="1"/>
  <c r="AP15" i="15"/>
  <c r="AH16" i="20"/>
  <c r="AP28" i="15"/>
  <c r="AH30" i="20"/>
  <c r="AH18" i="20"/>
  <c r="AH33" i="20"/>
  <c r="AG25" i="20"/>
  <c r="AG10" i="20"/>
  <c r="AG30" i="20"/>
  <c r="AG13" i="20"/>
  <c r="AG11" i="20"/>
  <c r="AP19" i="15"/>
  <c r="AP27" i="15"/>
  <c r="AP20" i="15"/>
  <c r="AV12" i="15"/>
  <c r="AQ12" i="15" s="1"/>
  <c r="AP21" i="15"/>
  <c r="AN20" i="16"/>
  <c r="AN18" i="20"/>
  <c r="AH11" i="20"/>
  <c r="AG21" i="20"/>
  <c r="AG17" i="16"/>
  <c r="AG18" i="16"/>
  <c r="AH23" i="20"/>
  <c r="AH10" i="20"/>
  <c r="AH20" i="20"/>
  <c r="AH32" i="20"/>
  <c r="AH17" i="20"/>
  <c r="AG31" i="20"/>
  <c r="AG18" i="20"/>
  <c r="AG29" i="20"/>
  <c r="AG20" i="20"/>
  <c r="AG26" i="20"/>
  <c r="AG16" i="20"/>
  <c r="AH24" i="20"/>
  <c r="AG28" i="20"/>
  <c r="AG12" i="20"/>
  <c r="AG27" i="20"/>
  <c r="AV19" i="15"/>
  <c r="AQ19" i="15" s="1"/>
  <c r="AH13" i="16"/>
  <c r="AH26" i="16"/>
  <c r="AH19" i="16"/>
  <c r="AM13" i="16"/>
  <c r="AH29" i="20"/>
  <c r="AM22" i="20"/>
  <c r="AM19" i="20"/>
  <c r="AM29" i="20"/>
  <c r="AM23" i="20"/>
  <c r="AM26" i="20"/>
  <c r="AM25" i="20"/>
  <c r="AM10" i="20"/>
  <c r="AH31" i="16"/>
  <c r="AH19" i="20"/>
  <c r="AG15" i="20"/>
  <c r="Y21" i="22"/>
  <c r="Z21" i="22"/>
  <c r="AB21" i="22"/>
  <c r="AD21" i="22"/>
  <c r="AC21" i="22"/>
  <c r="AA21" i="22"/>
  <c r="AK16" i="22"/>
  <c r="AE16" i="22"/>
  <c r="AL16" i="22"/>
  <c r="AF16" i="22"/>
  <c r="AH30" i="16"/>
  <c r="AL13" i="22"/>
  <c r="AK13" i="22"/>
  <c r="AE13" i="22"/>
  <c r="AF17" i="22"/>
  <c r="AE17" i="22"/>
  <c r="AK17" i="22"/>
  <c r="AL17" i="22"/>
  <c r="AE11" i="22"/>
  <c r="AF11" i="22"/>
  <c r="AK11" i="22"/>
  <c r="AK12" i="22"/>
  <c r="AF12" i="22"/>
  <c r="AL12" i="22"/>
  <c r="AE12" i="22"/>
  <c r="AE18" i="22"/>
  <c r="AL18" i="22"/>
  <c r="AK18" i="22"/>
  <c r="AF13" i="22"/>
  <c r="AH14" i="20"/>
  <c r="AH31" i="20"/>
  <c r="AG11" i="16"/>
  <c r="AG21" i="16"/>
  <c r="AG33" i="16"/>
  <c r="AG28" i="16"/>
  <c r="AG32" i="16"/>
  <c r="AG19" i="16"/>
  <c r="AG31" i="16"/>
  <c r="AG22" i="16"/>
  <c r="AG12" i="16"/>
  <c r="AG23" i="16"/>
  <c r="AG10" i="16"/>
  <c r="AG26" i="16"/>
  <c r="AG30" i="16"/>
  <c r="AG27" i="16"/>
  <c r="AG15" i="16"/>
  <c r="AG16" i="16"/>
  <c r="AG29" i="16"/>
  <c r="AH17" i="16"/>
  <c r="AH34" i="16"/>
  <c r="AH22" i="20"/>
  <c r="AH13" i="20"/>
  <c r="AG19" i="20"/>
  <c r="AH18" i="16"/>
  <c r="AH24" i="16"/>
  <c r="AH10" i="16"/>
  <c r="AG22" i="20"/>
  <c r="AG24" i="20"/>
  <c r="AM12" i="16"/>
  <c r="AM23" i="16"/>
  <c r="AM16" i="16"/>
  <c r="AM27" i="16"/>
  <c r="AM10" i="16"/>
  <c r="AM21" i="16"/>
  <c r="AM14" i="16"/>
  <c r="AM19" i="16"/>
  <c r="AM25" i="16"/>
  <c r="AM28" i="16"/>
  <c r="AM22" i="16"/>
  <c r="AM24" i="16"/>
  <c r="AM29" i="16"/>
  <c r="AM11" i="16"/>
  <c r="AM32" i="16"/>
  <c r="AM26" i="16"/>
  <c r="AM34" i="16"/>
  <c r="AM33" i="16"/>
  <c r="AM18" i="16"/>
  <c r="AM31" i="16"/>
  <c r="AH16" i="16"/>
  <c r="AH20" i="16"/>
  <c r="AH14" i="16"/>
  <c r="AN24" i="20"/>
  <c r="AM32" i="20"/>
  <c r="AH23" i="16"/>
  <c r="AH27" i="16"/>
  <c r="AM12" i="20"/>
  <c r="AG14" i="20"/>
  <c r="AG34" i="20"/>
  <c r="AH25" i="16"/>
  <c r="AH21" i="20"/>
  <c r="AH28" i="16"/>
  <c r="AH12" i="20"/>
  <c r="AM21" i="20"/>
  <c r="AH15" i="16"/>
  <c r="AG17" i="20"/>
  <c r="AN32" i="20"/>
  <c r="AH11" i="16"/>
  <c r="AH21" i="16"/>
  <c r="AH32" i="16"/>
  <c r="AG14" i="16"/>
  <c r="AH28" i="20"/>
  <c r="AM11" i="20"/>
  <c r="AH15" i="20"/>
  <c r="AH33" i="16"/>
  <c r="AH29" i="16"/>
  <c r="AH22" i="16"/>
  <c r="AN30" i="16"/>
  <c r="AO31" i="20" l="1"/>
  <c r="AJ31" i="20" s="1"/>
  <c r="AT11" i="3"/>
  <c r="AT26" i="3"/>
  <c r="AT24" i="3"/>
  <c r="AT27" i="3"/>
  <c r="AT22" i="3"/>
  <c r="AT23" i="3"/>
  <c r="AT10" i="3"/>
  <c r="AT31" i="3"/>
  <c r="AT25" i="3"/>
  <c r="AT12" i="3"/>
  <c r="AT20" i="3"/>
  <c r="AV20" i="3" s="1"/>
  <c r="AQ20" i="3" s="1"/>
  <c r="AT28" i="3"/>
  <c r="AT17" i="3"/>
  <c r="AT30" i="3"/>
  <c r="AT19" i="3"/>
  <c r="AT21" i="3"/>
  <c r="AT16" i="3"/>
  <c r="AL14" i="21"/>
  <c r="AG25" i="21"/>
  <c r="AG27" i="21"/>
  <c r="AU12" i="3"/>
  <c r="AU25" i="3"/>
  <c r="AU13" i="3"/>
  <c r="AU18" i="3"/>
  <c r="AU10" i="3"/>
  <c r="AO15" i="3"/>
  <c r="AU14" i="3"/>
  <c r="AV14" i="3" s="1"/>
  <c r="AQ14" i="3" s="1"/>
  <c r="AU17" i="3"/>
  <c r="AT32" i="3"/>
  <c r="AT13" i="3"/>
  <c r="AT15" i="3"/>
  <c r="AT18" i="3"/>
  <c r="AV18" i="3" s="1"/>
  <c r="AQ18" i="3" s="1"/>
  <c r="AT29" i="3"/>
  <c r="AU16" i="3"/>
  <c r="AU19" i="3"/>
  <c r="AV19" i="3" s="1"/>
  <c r="AQ19" i="3" s="1"/>
  <c r="AG30" i="21"/>
  <c r="AU30" i="3"/>
  <c r="AU32" i="3"/>
  <c r="AU26" i="3"/>
  <c r="AG33" i="21"/>
  <c r="AL26" i="21"/>
  <c r="AG23" i="21"/>
  <c r="AL33" i="21"/>
  <c r="AG29" i="21"/>
  <c r="AG22" i="21"/>
  <c r="AG17" i="21"/>
  <c r="AL13" i="21"/>
  <c r="AL20" i="21"/>
  <c r="AL18" i="21"/>
  <c r="AO22" i="3"/>
  <c r="AU24" i="3"/>
  <c r="AU22" i="3"/>
  <c r="AU11" i="3"/>
  <c r="AU27" i="3"/>
  <c r="AU15" i="3"/>
  <c r="AO14" i="3"/>
  <c r="AP14" i="3" s="1"/>
  <c r="L14" i="3" s="1"/>
  <c r="AL19" i="21"/>
  <c r="AL25" i="21"/>
  <c r="AL21" i="21"/>
  <c r="AO17" i="3"/>
  <c r="AU29" i="3"/>
  <c r="AU21" i="3"/>
  <c r="AU28" i="3"/>
  <c r="AV28" i="3" s="1"/>
  <c r="AQ28" i="3" s="1"/>
  <c r="AU31" i="3"/>
  <c r="AU23" i="3"/>
  <c r="AN27" i="3"/>
  <c r="AN19" i="3"/>
  <c r="AN29" i="3"/>
  <c r="AO32" i="3"/>
  <c r="AN24" i="3"/>
  <c r="AP24" i="3" s="1"/>
  <c r="L24" i="3" s="1"/>
  <c r="C24" i="3" s="1"/>
  <c r="AN23" i="3"/>
  <c r="AN10" i="3"/>
  <c r="AM19" i="21"/>
  <c r="AN19" i="21" s="1"/>
  <c r="AI19" i="21" s="1"/>
  <c r="AN11" i="3"/>
  <c r="AN16" i="3"/>
  <c r="AN31" i="3"/>
  <c r="AN15" i="3"/>
  <c r="AN28" i="3"/>
  <c r="AN17" i="3"/>
  <c r="AN12" i="3"/>
  <c r="AN21" i="3"/>
  <c r="AN22" i="3"/>
  <c r="AN13" i="3"/>
  <c r="AN32" i="3"/>
  <c r="AF25" i="21"/>
  <c r="AF31" i="21"/>
  <c r="AF20" i="21"/>
  <c r="AN18" i="3"/>
  <c r="AN26" i="3"/>
  <c r="AN20" i="3"/>
  <c r="AN30" i="3"/>
  <c r="AN25" i="3"/>
  <c r="AG26" i="21"/>
  <c r="AL15" i="21"/>
  <c r="AL27" i="21"/>
  <c r="AL22" i="21"/>
  <c r="AL11" i="21"/>
  <c r="AL29" i="21"/>
  <c r="AL24" i="21"/>
  <c r="AL17" i="21"/>
  <c r="AO26" i="3"/>
  <c r="AO19" i="3"/>
  <c r="AO20" i="3"/>
  <c r="AO11" i="3"/>
  <c r="AO25" i="3"/>
  <c r="AO31" i="3"/>
  <c r="AO29" i="3"/>
  <c r="AO13" i="3"/>
  <c r="AO12" i="3"/>
  <c r="AO27" i="3"/>
  <c r="AO23" i="3"/>
  <c r="AO18" i="3"/>
  <c r="AO21" i="3"/>
  <c r="AL16" i="21"/>
  <c r="AL12" i="21"/>
  <c r="AL32" i="21"/>
  <c r="AL34" i="21"/>
  <c r="AL28" i="21"/>
  <c r="AL10" i="21"/>
  <c r="AL31" i="21"/>
  <c r="AL30" i="21"/>
  <c r="AL23" i="21"/>
  <c r="AO10" i="3"/>
  <c r="AO16" i="3"/>
  <c r="AO28" i="3"/>
  <c r="AO30" i="3"/>
  <c r="AF27" i="21"/>
  <c r="AM17" i="21"/>
  <c r="AF30" i="21"/>
  <c r="AF14" i="21"/>
  <c r="AM22" i="21"/>
  <c r="AM33" i="21"/>
  <c r="AF15" i="21"/>
  <c r="AF10" i="21"/>
  <c r="AM32" i="21"/>
  <c r="AF28" i="21"/>
  <c r="AM24" i="21"/>
  <c r="AF16" i="21"/>
  <c r="AF11" i="21"/>
  <c r="AF33" i="21"/>
  <c r="AF34" i="21"/>
  <c r="AF32" i="21"/>
  <c r="AF18" i="21"/>
  <c r="AF12" i="21"/>
  <c r="AF24" i="21"/>
  <c r="AF26" i="21"/>
  <c r="AF17" i="21"/>
  <c r="AF22" i="21"/>
  <c r="AF23" i="21"/>
  <c r="AM28" i="21"/>
  <c r="AN28" i="21" s="1"/>
  <c r="AI28" i="21" s="1"/>
  <c r="AF13" i="21"/>
  <c r="AF21" i="21"/>
  <c r="AF19" i="21"/>
  <c r="AF29" i="21"/>
  <c r="AM12" i="21"/>
  <c r="AN12" i="21" s="1"/>
  <c r="AI12" i="21" s="1"/>
  <c r="AM16" i="21"/>
  <c r="AM31" i="21"/>
  <c r="AM23" i="21"/>
  <c r="AG13" i="21"/>
  <c r="AM26" i="21"/>
  <c r="AG24" i="21"/>
  <c r="AG10" i="21"/>
  <c r="AH10" i="21" s="1"/>
  <c r="K10" i="21" s="1"/>
  <c r="AG15" i="21"/>
  <c r="AG28" i="21"/>
  <c r="AE24" i="22"/>
  <c r="AF24" i="22"/>
  <c r="AK24" i="22"/>
  <c r="AL24" i="22"/>
  <c r="AL25" i="22"/>
  <c r="AM11" i="21"/>
  <c r="AG20" i="21"/>
  <c r="AM25" i="21"/>
  <c r="AM27" i="21"/>
  <c r="AM15" i="21"/>
  <c r="AM13" i="21"/>
  <c r="AM34" i="21"/>
  <c r="AG16" i="21"/>
  <c r="AG14" i="21"/>
  <c r="AH14" i="21" s="1"/>
  <c r="K14" i="21" s="1"/>
  <c r="AG11" i="21"/>
  <c r="AH11" i="21" s="1"/>
  <c r="K11" i="21" s="1"/>
  <c r="AM10" i="21"/>
  <c r="AM14" i="21"/>
  <c r="AM18" i="21"/>
  <c r="AM30" i="21"/>
  <c r="AM20" i="21"/>
  <c r="AG34" i="21"/>
  <c r="AH34" i="21" s="1"/>
  <c r="K34" i="21" s="1"/>
  <c r="AM21" i="21"/>
  <c r="AM29" i="21"/>
  <c r="AG18" i="21"/>
  <c r="AG21" i="21"/>
  <c r="AG31" i="21"/>
  <c r="AG19" i="21"/>
  <c r="AG12" i="21"/>
  <c r="AG32" i="21"/>
  <c r="AE25" i="22"/>
  <c r="AF25" i="22"/>
  <c r="AK25" i="22"/>
  <c r="AO30" i="16"/>
  <c r="AJ30" i="16" s="1"/>
  <c r="AO12" i="16"/>
  <c r="AJ12" i="16" s="1"/>
  <c r="AI13" i="16"/>
  <c r="L13" i="16" s="1"/>
  <c r="U30" i="3"/>
  <c r="U29" i="3"/>
  <c r="U31" i="3"/>
  <c r="AO34" i="16"/>
  <c r="AJ34" i="16" s="1"/>
  <c r="AO14" i="20"/>
  <c r="AJ14" i="20" s="1"/>
  <c r="AI29" i="20"/>
  <c r="L29" i="20" s="1"/>
  <c r="AO27" i="20"/>
  <c r="AJ27" i="20" s="1"/>
  <c r="AI25" i="20"/>
  <c r="L25" i="20" s="1"/>
  <c r="AO34" i="20"/>
  <c r="AJ34" i="20" s="1"/>
  <c r="AO19" i="16"/>
  <c r="AJ19" i="16" s="1"/>
  <c r="AO33" i="20"/>
  <c r="AJ33" i="20" s="1"/>
  <c r="AO11" i="20"/>
  <c r="AJ11" i="20" s="1"/>
  <c r="AO22" i="16"/>
  <c r="AJ22" i="16" s="1"/>
  <c r="AO14" i="16"/>
  <c r="AJ14" i="16" s="1"/>
  <c r="AO16" i="16"/>
  <c r="AJ16" i="16" s="1"/>
  <c r="AO23" i="20"/>
  <c r="AJ23" i="20" s="1"/>
  <c r="AI13" i="20"/>
  <c r="L13" i="20" s="1"/>
  <c r="AI32" i="20"/>
  <c r="L32" i="20" s="1"/>
  <c r="AO15" i="20"/>
  <c r="AJ15" i="20" s="1"/>
  <c r="AO29" i="16"/>
  <c r="AJ29" i="16" s="1"/>
  <c r="AI12" i="16"/>
  <c r="L12" i="16" s="1"/>
  <c r="AI26" i="20"/>
  <c r="L26" i="20" s="1"/>
  <c r="AO17" i="16"/>
  <c r="AJ17" i="16" s="1"/>
  <c r="AI12" i="20"/>
  <c r="L12" i="20" s="1"/>
  <c r="AO10" i="20"/>
  <c r="AJ10" i="20" s="1"/>
  <c r="AO29" i="20"/>
  <c r="AJ29" i="20" s="1"/>
  <c r="AI27" i="20"/>
  <c r="L27" i="20" s="1"/>
  <c r="AO16" i="20"/>
  <c r="AJ16" i="20" s="1"/>
  <c r="AI16" i="20"/>
  <c r="L16" i="20" s="1"/>
  <c r="AO20" i="16"/>
  <c r="AJ20" i="16" s="1"/>
  <c r="AO13" i="20"/>
  <c r="AJ13" i="20" s="1"/>
  <c r="AO22" i="20"/>
  <c r="AJ22" i="20" s="1"/>
  <c r="AI31" i="20"/>
  <c r="L31" i="20" s="1"/>
  <c r="AO21" i="20"/>
  <c r="AJ21" i="20" s="1"/>
  <c r="AI34" i="20"/>
  <c r="L34" i="20" s="1"/>
  <c r="AO24" i="20"/>
  <c r="AJ24" i="20" s="1"/>
  <c r="AI20" i="16"/>
  <c r="L20" i="16" s="1"/>
  <c r="AO33" i="16"/>
  <c r="AJ33" i="16" s="1"/>
  <c r="AO11" i="16"/>
  <c r="AJ11" i="16" s="1"/>
  <c r="AO24" i="16"/>
  <c r="AJ24" i="16" s="1"/>
  <c r="Q24" i="16" s="1"/>
  <c r="AO27" i="16"/>
  <c r="AJ27" i="16" s="1"/>
  <c r="AI26" i="16"/>
  <c r="L26" i="16" s="1"/>
  <c r="AI19" i="16"/>
  <c r="L19" i="16" s="1"/>
  <c r="AO26" i="20"/>
  <c r="AJ26" i="20" s="1"/>
  <c r="AI23" i="20"/>
  <c r="L23" i="20" s="1"/>
  <c r="AI33" i="20"/>
  <c r="L33" i="20" s="1"/>
  <c r="AO20" i="20"/>
  <c r="AJ20" i="20" s="1"/>
  <c r="AO15" i="16"/>
  <c r="AJ15" i="16" s="1"/>
  <c r="AO28" i="20"/>
  <c r="AJ28" i="20" s="1"/>
  <c r="AI21" i="20"/>
  <c r="L21" i="20" s="1"/>
  <c r="AO26" i="16"/>
  <c r="AJ26" i="16" s="1"/>
  <c r="AO28" i="16"/>
  <c r="AJ28" i="16" s="1"/>
  <c r="AI24" i="20"/>
  <c r="L24" i="20" s="1"/>
  <c r="AI24" i="16"/>
  <c r="L24" i="16" s="1"/>
  <c r="C24" i="16" s="1"/>
  <c r="AI19" i="20"/>
  <c r="L19" i="20" s="1"/>
  <c r="AO13" i="16"/>
  <c r="AJ13" i="16" s="1"/>
  <c r="AI18" i="20"/>
  <c r="L18" i="20" s="1"/>
  <c r="AO17" i="20"/>
  <c r="AJ17" i="20" s="1"/>
  <c r="AI20" i="20"/>
  <c r="L20" i="20" s="1"/>
  <c r="AO12" i="20"/>
  <c r="AJ12" i="20" s="1"/>
  <c r="AO18" i="16"/>
  <c r="AJ18" i="16" s="1"/>
  <c r="AO32" i="16"/>
  <c r="AJ32" i="16" s="1"/>
  <c r="AO25" i="16"/>
  <c r="AJ25" i="16" s="1"/>
  <c r="AO10" i="16"/>
  <c r="AJ10" i="16" s="1"/>
  <c r="AI34" i="16"/>
  <c r="L34" i="16" s="1"/>
  <c r="AO25" i="20"/>
  <c r="AJ25" i="20" s="1"/>
  <c r="AO19" i="20"/>
  <c r="AJ19" i="20" s="1"/>
  <c r="AO30" i="20"/>
  <c r="AJ30" i="20" s="1"/>
  <c r="AI10" i="20"/>
  <c r="L10" i="20" s="1"/>
  <c r="AI30" i="16"/>
  <c r="L30" i="16" s="1"/>
  <c r="AO18" i="20"/>
  <c r="AJ18" i="20" s="1"/>
  <c r="AI31" i="16"/>
  <c r="L31" i="16" s="1"/>
  <c r="AI25" i="16"/>
  <c r="L25" i="16" s="1"/>
  <c r="AO31" i="16"/>
  <c r="AJ31" i="16" s="1"/>
  <c r="AO21" i="16"/>
  <c r="AJ21" i="16" s="1"/>
  <c r="AO23" i="16"/>
  <c r="AJ23" i="16" s="1"/>
  <c r="AI30" i="20"/>
  <c r="L30" i="20" s="1"/>
  <c r="AI28" i="20"/>
  <c r="L28" i="20" s="1"/>
  <c r="AI17" i="20"/>
  <c r="L17" i="20" s="1"/>
  <c r="AI14" i="20"/>
  <c r="L14" i="20" s="1"/>
  <c r="AI17" i="16"/>
  <c r="L17" i="16" s="1"/>
  <c r="AI11" i="20"/>
  <c r="L11" i="20" s="1"/>
  <c r="AI18" i="16"/>
  <c r="L18" i="16" s="1"/>
  <c r="AI15" i="20"/>
  <c r="L15" i="20" s="1"/>
  <c r="AI14" i="16"/>
  <c r="L14" i="16" s="1"/>
  <c r="AE21" i="22"/>
  <c r="AK21" i="22"/>
  <c r="AF21" i="22"/>
  <c r="AL21" i="22"/>
  <c r="AO32" i="20"/>
  <c r="AJ32" i="20" s="1"/>
  <c r="AI16" i="16"/>
  <c r="L16" i="16" s="1"/>
  <c r="AI22" i="16"/>
  <c r="L22" i="16" s="1"/>
  <c r="AI28" i="16"/>
  <c r="L28" i="16" s="1"/>
  <c r="AI29" i="16"/>
  <c r="L29" i="16" s="1"/>
  <c r="AI32" i="16"/>
  <c r="L32" i="16" s="1"/>
  <c r="AI11" i="16"/>
  <c r="L11" i="16" s="1"/>
  <c r="AI22" i="20"/>
  <c r="L22" i="20" s="1"/>
  <c r="AI27" i="16"/>
  <c r="L27" i="16" s="1"/>
  <c r="AI23" i="16"/>
  <c r="L23" i="16" s="1"/>
  <c r="AI21" i="16"/>
  <c r="L21" i="16" s="1"/>
  <c r="AI15" i="16"/>
  <c r="L15" i="16" s="1"/>
  <c r="AI10" i="16"/>
  <c r="L10" i="16" s="1"/>
  <c r="AI33" i="16"/>
  <c r="L33" i="16" s="1"/>
  <c r="AV22" i="3" l="1"/>
  <c r="AQ22" i="3" s="1"/>
  <c r="AN14" i="21"/>
  <c r="AI14" i="21" s="1"/>
  <c r="AP15" i="3"/>
  <c r="L15" i="3" s="1"/>
  <c r="AV23" i="3"/>
  <c r="AQ23" i="3" s="1"/>
  <c r="AV11" i="3"/>
  <c r="AQ11" i="3" s="1"/>
  <c r="AV26" i="3"/>
  <c r="AQ26" i="3" s="1"/>
  <c r="AN18" i="22"/>
  <c r="AV24" i="3"/>
  <c r="AQ24" i="3" s="1"/>
  <c r="U24" i="3" s="1"/>
  <c r="AV27" i="3"/>
  <c r="AQ27" i="3" s="1"/>
  <c r="AV17" i="3"/>
  <c r="AQ17" i="3" s="1"/>
  <c r="AV30" i="3"/>
  <c r="AQ30" i="3" s="1"/>
  <c r="AN18" i="21"/>
  <c r="AI18" i="21" s="1"/>
  <c r="AN22" i="21"/>
  <c r="AI22" i="21" s="1"/>
  <c r="AH25" i="21"/>
  <c r="K25" i="21" s="1"/>
  <c r="AV31" i="3"/>
  <c r="AQ31" i="3" s="1"/>
  <c r="AV10" i="3"/>
  <c r="AQ10" i="3" s="1"/>
  <c r="AP16" i="3"/>
  <c r="L16" i="3" s="1"/>
  <c r="AV12" i="3"/>
  <c r="AQ12" i="3" s="1"/>
  <c r="AV16" i="3"/>
  <c r="AQ16" i="3" s="1"/>
  <c r="AV25" i="3"/>
  <c r="AQ25" i="3" s="1"/>
  <c r="AV21" i="3"/>
  <c r="AQ21" i="3" s="1"/>
  <c r="AH27" i="21"/>
  <c r="K27" i="21" s="1"/>
  <c r="AV29" i="3"/>
  <c r="AQ29" i="3" s="1"/>
  <c r="AV32" i="3"/>
  <c r="AQ32" i="3" s="1"/>
  <c r="AP12" i="3"/>
  <c r="L12" i="3" s="1"/>
  <c r="AP31" i="3"/>
  <c r="L31" i="3" s="1"/>
  <c r="AN26" i="21"/>
  <c r="AI26" i="21" s="1"/>
  <c r="AP17" i="3"/>
  <c r="L17" i="3" s="1"/>
  <c r="AH29" i="21"/>
  <c r="K29" i="21" s="1"/>
  <c r="AP29" i="3"/>
  <c r="L29" i="3" s="1"/>
  <c r="AH22" i="21"/>
  <c r="K22" i="21" s="1"/>
  <c r="AH23" i="21"/>
  <c r="K23" i="21" s="1"/>
  <c r="AV13" i="3"/>
  <c r="AQ13" i="3" s="1"/>
  <c r="AP13" i="3"/>
  <c r="L13" i="3" s="1"/>
  <c r="AH13" i="21"/>
  <c r="K13" i="21" s="1"/>
  <c r="AH12" i="21"/>
  <c r="K12" i="21" s="1"/>
  <c r="AV15" i="3"/>
  <c r="AQ15" i="3" s="1"/>
  <c r="AN13" i="21"/>
  <c r="AI13" i="21" s="1"/>
  <c r="AH31" i="21"/>
  <c r="K31" i="21" s="1"/>
  <c r="AH26" i="21"/>
  <c r="K26" i="21" s="1"/>
  <c r="AH30" i="21"/>
  <c r="K30" i="21" s="1"/>
  <c r="AP27" i="3"/>
  <c r="L27" i="3" s="1"/>
  <c r="AN25" i="21"/>
  <c r="AI25" i="21" s="1"/>
  <c r="AH33" i="21"/>
  <c r="K33" i="21" s="1"/>
  <c r="AN33" i="21"/>
  <c r="AI33" i="21" s="1"/>
  <c r="AP11" i="3"/>
  <c r="L11" i="3" s="1"/>
  <c r="AP28" i="3"/>
  <c r="L28" i="3" s="1"/>
  <c r="AP21" i="3"/>
  <c r="L21" i="3" s="1"/>
  <c r="AP19" i="3"/>
  <c r="L19" i="3" s="1"/>
  <c r="AN21" i="21"/>
  <c r="AI21" i="21" s="1"/>
  <c r="AH28" i="21"/>
  <c r="K28" i="21" s="1"/>
  <c r="AP26" i="3"/>
  <c r="L26" i="3" s="1"/>
  <c r="AP22" i="3"/>
  <c r="L22" i="3" s="1"/>
  <c r="AN20" i="21"/>
  <c r="AI20" i="21" s="1"/>
  <c r="AN31" i="21"/>
  <c r="AI31" i="21" s="1"/>
  <c r="AH24" i="21"/>
  <c r="K24" i="21" s="1"/>
  <c r="AH17" i="21"/>
  <c r="K17" i="21" s="1"/>
  <c r="AN32" i="21"/>
  <c r="AI32" i="21" s="1"/>
  <c r="AP23" i="3"/>
  <c r="L23" i="3" s="1"/>
  <c r="AN16" i="21"/>
  <c r="AI16" i="21" s="1"/>
  <c r="AN29" i="21"/>
  <c r="AI29" i="21" s="1"/>
  <c r="AH20" i="21"/>
  <c r="K20" i="21" s="1"/>
  <c r="AP10" i="3"/>
  <c r="L10" i="3" s="1"/>
  <c r="AN15" i="21"/>
  <c r="AI15" i="21" s="1"/>
  <c r="AP20" i="3"/>
  <c r="L20" i="3" s="1"/>
  <c r="AN27" i="21"/>
  <c r="AI27" i="21" s="1"/>
  <c r="AP32" i="3"/>
  <c r="AN23" i="21"/>
  <c r="AI23" i="21" s="1"/>
  <c r="AN17" i="21"/>
  <c r="AI17" i="21" s="1"/>
  <c r="AP25" i="3"/>
  <c r="L25" i="3" s="1"/>
  <c r="AP18" i="3"/>
  <c r="L18" i="3" s="1"/>
  <c r="AN24" i="21"/>
  <c r="AI24" i="21" s="1"/>
  <c r="AP30" i="3"/>
  <c r="L30" i="3" s="1"/>
  <c r="AN34" i="21"/>
  <c r="AI34" i="21" s="1"/>
  <c r="AH19" i="21"/>
  <c r="K19" i="21" s="1"/>
  <c r="AN30" i="21"/>
  <c r="AI30" i="21" s="1"/>
  <c r="AH15" i="21"/>
  <c r="K15" i="21" s="1"/>
  <c r="AN10" i="21"/>
  <c r="AI10" i="21" s="1"/>
  <c r="AH21" i="21"/>
  <c r="K21" i="21" s="1"/>
  <c r="AN11" i="21"/>
  <c r="AI11" i="21" s="1"/>
  <c r="AH18" i="21"/>
  <c r="K18" i="21" s="1"/>
  <c r="AH32" i="21"/>
  <c r="K32" i="21" s="1"/>
  <c r="AH16" i="21"/>
  <c r="K16" i="21" s="1"/>
  <c r="AH21" i="22"/>
  <c r="AG21" i="22"/>
  <c r="AM21" i="22"/>
  <c r="U17" i="3"/>
  <c r="U16" i="3"/>
  <c r="C16" i="3"/>
  <c r="U15" i="3"/>
  <c r="C15" i="3"/>
  <c r="U14" i="3"/>
  <c r="P31" i="21"/>
  <c r="C14" i="3"/>
  <c r="U26" i="3"/>
  <c r="C33" i="16"/>
  <c r="C27" i="3"/>
  <c r="U27" i="3"/>
  <c r="C26" i="3"/>
  <c r="U25" i="3"/>
  <c r="C25" i="3"/>
  <c r="U23" i="3"/>
  <c r="U12" i="3"/>
  <c r="U11" i="3"/>
  <c r="U20" i="3"/>
  <c r="U13" i="3"/>
  <c r="U18" i="3"/>
  <c r="U10" i="3"/>
  <c r="U28" i="3"/>
  <c r="U19" i="3"/>
  <c r="U21" i="3"/>
  <c r="U22" i="3"/>
  <c r="C11" i="21"/>
  <c r="C23" i="21"/>
  <c r="P26" i="21"/>
  <c r="P32" i="21"/>
  <c r="Q32" i="20"/>
  <c r="P28" i="21"/>
  <c r="P20" i="21"/>
  <c r="P22" i="21"/>
  <c r="C34" i="21"/>
  <c r="C32" i="21"/>
  <c r="C15" i="21"/>
  <c r="C33" i="21"/>
  <c r="C12" i="21"/>
  <c r="C28" i="21"/>
  <c r="P34" i="21"/>
  <c r="P30" i="21"/>
  <c r="P29" i="21"/>
  <c r="P33" i="21"/>
  <c r="C32" i="20"/>
  <c r="Q33" i="20"/>
  <c r="C28" i="20"/>
  <c r="C33" i="20"/>
  <c r="C10" i="20"/>
  <c r="Q26" i="20"/>
  <c r="Q34" i="20"/>
  <c r="Q30" i="20"/>
  <c r="Q28" i="20"/>
  <c r="C34" i="20"/>
  <c r="Q12" i="16"/>
  <c r="Q34" i="16"/>
  <c r="C34" i="16"/>
  <c r="Q33" i="16"/>
  <c r="Q32" i="16"/>
  <c r="C32" i="16"/>
  <c r="Q28" i="16"/>
  <c r="C28" i="16"/>
  <c r="Q20" i="16"/>
  <c r="Q18" i="16"/>
  <c r="Q31" i="16"/>
  <c r="C21" i="16"/>
  <c r="Q14" i="16"/>
  <c r="Q19" i="16"/>
  <c r="C12" i="3"/>
  <c r="C23" i="3"/>
  <c r="C10" i="21"/>
  <c r="C25" i="21"/>
  <c r="P24" i="21"/>
  <c r="C22" i="21"/>
  <c r="C29" i="21"/>
  <c r="C21" i="21"/>
  <c r="C30" i="21"/>
  <c r="C26" i="21"/>
  <c r="C31" i="21"/>
  <c r="C24" i="21"/>
  <c r="P21" i="21"/>
  <c r="P10" i="21"/>
  <c r="C20" i="21"/>
  <c r="P25" i="21"/>
  <c r="C27" i="21"/>
  <c r="P27" i="21"/>
  <c r="P23" i="21"/>
  <c r="C27" i="20"/>
  <c r="C25" i="20"/>
  <c r="C31" i="20"/>
  <c r="Q29" i="20"/>
  <c r="Q27" i="20"/>
  <c r="C22" i="20"/>
  <c r="C30" i="20"/>
  <c r="Q25" i="20"/>
  <c r="Q10" i="20"/>
  <c r="C26" i="20"/>
  <c r="C29" i="20"/>
  <c r="Q31" i="20"/>
  <c r="C31" i="16"/>
  <c r="C29" i="16"/>
  <c r="C22" i="16"/>
  <c r="Q13" i="16"/>
  <c r="C25" i="16"/>
  <c r="Q10" i="16"/>
  <c r="Q29" i="16"/>
  <c r="Q22" i="16"/>
  <c r="C10" i="16"/>
  <c r="C27" i="16"/>
  <c r="Q16" i="16"/>
  <c r="Q15" i="16"/>
  <c r="Q23" i="16"/>
  <c r="Q25" i="16"/>
  <c r="C26" i="16"/>
  <c r="Q26" i="16"/>
  <c r="C23" i="16"/>
  <c r="C15" i="16"/>
  <c r="Q17" i="16"/>
  <c r="Q21" i="16"/>
  <c r="C30" i="16"/>
  <c r="Q27" i="16"/>
  <c r="Q30" i="16"/>
  <c r="C13" i="3"/>
  <c r="C17" i="3"/>
  <c r="C19" i="3"/>
  <c r="C31" i="3"/>
  <c r="C29" i="3"/>
  <c r="C30" i="3"/>
  <c r="C22" i="3"/>
  <c r="C20" i="3"/>
  <c r="C21" i="3"/>
  <c r="C18" i="3"/>
  <c r="C10" i="3"/>
  <c r="C11" i="3"/>
  <c r="C28" i="3"/>
  <c r="Q11" i="16"/>
  <c r="AH11" i="22"/>
  <c r="AM12" i="22"/>
  <c r="Q21" i="20"/>
  <c r="Q19" i="20"/>
  <c r="Q22" i="20"/>
  <c r="Q20" i="20"/>
  <c r="Q18" i="20"/>
  <c r="Q17" i="20"/>
  <c r="Q16" i="20"/>
  <c r="Q15" i="20"/>
  <c r="Q11" i="20"/>
  <c r="Q12" i="20"/>
  <c r="C12" i="20"/>
  <c r="AG16" i="22"/>
  <c r="AH34" i="22"/>
  <c r="AH20" i="22"/>
  <c r="AH19" i="22"/>
  <c r="AG13" i="22"/>
  <c r="AH18" i="22"/>
  <c r="AH27" i="22"/>
  <c r="AH10" i="22"/>
  <c r="AH15" i="22"/>
  <c r="AH25" i="22"/>
  <c r="AH22" i="22"/>
  <c r="C14" i="21"/>
  <c r="C19" i="21"/>
  <c r="C17" i="21"/>
  <c r="C18" i="21"/>
  <c r="C16" i="21"/>
  <c r="C13" i="21"/>
  <c r="AH16" i="22"/>
  <c r="AG17" i="22"/>
  <c r="AH30" i="22"/>
  <c r="AH24" i="22"/>
  <c r="AH32" i="22"/>
  <c r="AH28" i="22"/>
  <c r="AH33" i="22"/>
  <c r="AH26" i="22"/>
  <c r="AH31" i="22"/>
  <c r="AH14" i="22"/>
  <c r="AH29" i="22"/>
  <c r="AH23" i="22"/>
  <c r="P19" i="21"/>
  <c r="AN14" i="22"/>
  <c r="AN13" i="22"/>
  <c r="AM18" i="22"/>
  <c r="C24" i="20"/>
  <c r="AN17" i="22"/>
  <c r="AN26" i="22"/>
  <c r="AN29" i="22"/>
  <c r="AN27" i="22"/>
  <c r="AN10" i="22"/>
  <c r="AN31" i="22"/>
  <c r="AN24" i="22"/>
  <c r="AN22" i="22"/>
  <c r="AN12" i="22"/>
  <c r="AN25" i="22"/>
  <c r="AN34" i="22"/>
  <c r="AG18" i="22"/>
  <c r="AM16" i="22"/>
  <c r="AM13" i="22"/>
  <c r="AM17" i="22"/>
  <c r="AG24" i="22"/>
  <c r="AG30" i="22"/>
  <c r="AG31" i="22"/>
  <c r="AG27" i="22"/>
  <c r="AG33" i="22"/>
  <c r="AG22" i="22"/>
  <c r="AG29" i="22"/>
  <c r="AG32" i="22"/>
  <c r="AG10" i="22"/>
  <c r="AM15" i="22"/>
  <c r="AM19" i="22"/>
  <c r="AM11" i="22"/>
  <c r="AM10" i="22"/>
  <c r="AM26" i="22"/>
  <c r="AM31" i="22"/>
  <c r="AO31" i="22" s="1"/>
  <c r="AJ31" i="22" s="1"/>
  <c r="Q31" i="22" s="1"/>
  <c r="AM34" i="22"/>
  <c r="AM23" i="22"/>
  <c r="AM20" i="22"/>
  <c r="AM28" i="22"/>
  <c r="AG12" i="22"/>
  <c r="AH13" i="22"/>
  <c r="P17" i="21"/>
  <c r="AN32" i="22"/>
  <c r="AN28" i="22"/>
  <c r="AN20" i="22"/>
  <c r="AN33" i="22"/>
  <c r="AN19" i="22"/>
  <c r="AN11" i="22"/>
  <c r="AN30" i="22"/>
  <c r="AN15" i="22"/>
  <c r="AN23" i="22"/>
  <c r="AN21" i="22"/>
  <c r="AN16" i="22"/>
  <c r="AH17" i="22"/>
  <c r="AG20" i="22"/>
  <c r="AG26" i="22"/>
  <c r="AG14" i="22"/>
  <c r="AG28" i="22"/>
  <c r="AG25" i="22"/>
  <c r="AG19" i="22"/>
  <c r="AG23" i="22"/>
  <c r="AG34" i="22"/>
  <c r="AG11" i="22"/>
  <c r="AG15" i="22"/>
  <c r="AM14" i="22"/>
  <c r="AM25" i="22"/>
  <c r="AM27" i="22"/>
  <c r="AM22" i="22"/>
  <c r="AM33" i="22"/>
  <c r="AM32" i="22"/>
  <c r="AM30" i="22"/>
  <c r="AM29" i="22"/>
  <c r="AM24" i="22"/>
  <c r="AH12" i="22"/>
  <c r="P14" i="21"/>
  <c r="C11" i="16"/>
  <c r="C17" i="16"/>
  <c r="C21" i="20"/>
  <c r="Q24" i="20"/>
  <c r="C14" i="20"/>
  <c r="C17" i="20"/>
  <c r="C11" i="20"/>
  <c r="P11" i="21"/>
  <c r="C14" i="16"/>
  <c r="C16" i="20"/>
  <c r="P16" i="21"/>
  <c r="P18" i="21"/>
  <c r="Q14" i="20"/>
  <c r="C13" i="16"/>
  <c r="C19" i="16"/>
  <c r="C18" i="16"/>
  <c r="C18" i="20"/>
  <c r="C12" i="16"/>
  <c r="P13" i="21"/>
  <c r="P12" i="21"/>
  <c r="P15" i="21"/>
  <c r="C20" i="20"/>
  <c r="C13" i="20"/>
  <c r="Q13" i="20"/>
  <c r="C20" i="16"/>
  <c r="C16" i="16"/>
  <c r="C19" i="20"/>
  <c r="Q23" i="20"/>
  <c r="C15" i="20"/>
  <c r="C23" i="20"/>
  <c r="AO18" i="22" l="1"/>
  <c r="AJ18" i="22" s="1"/>
  <c r="AO21" i="22"/>
  <c r="AJ21" i="22" s="1"/>
  <c r="AI21" i="22"/>
  <c r="L21" i="22" s="1"/>
  <c r="AO25" i="22"/>
  <c r="AJ25" i="22" s="1"/>
  <c r="AO22" i="22"/>
  <c r="AJ22" i="22" s="1"/>
  <c r="AO13" i="22"/>
  <c r="AJ13" i="22" s="1"/>
  <c r="AI11" i="22"/>
  <c r="L11" i="22" s="1"/>
  <c r="AI34" i="22"/>
  <c r="L34" i="22" s="1"/>
  <c r="C34" i="22" s="1"/>
  <c r="AO12" i="22"/>
  <c r="AJ12" i="22" s="1"/>
  <c r="AO17" i="22"/>
  <c r="AJ17" i="22" s="1"/>
  <c r="AI19" i="22"/>
  <c r="L19" i="22" s="1"/>
  <c r="AO34" i="22"/>
  <c r="AJ34" i="22" s="1"/>
  <c r="Q34" i="22" s="1"/>
  <c r="AI32" i="22"/>
  <c r="L32" i="22" s="1"/>
  <c r="C32" i="22" s="1"/>
  <c r="AI30" i="22"/>
  <c r="L30" i="22" s="1"/>
  <c r="AI16" i="22"/>
  <c r="L16" i="22" s="1"/>
  <c r="AO29" i="22"/>
  <c r="AJ29" i="22" s="1"/>
  <c r="AI15" i="22"/>
  <c r="L15" i="22" s="1"/>
  <c r="AI28" i="22"/>
  <c r="L28" i="22" s="1"/>
  <c r="AI26" i="22"/>
  <c r="L26" i="22" s="1"/>
  <c r="AI17" i="22"/>
  <c r="L17" i="22" s="1"/>
  <c r="AI13" i="22"/>
  <c r="L13" i="22" s="1"/>
  <c r="AI24" i="22"/>
  <c r="L24" i="22" s="1"/>
  <c r="AI20" i="22"/>
  <c r="L20" i="22" s="1"/>
  <c r="AO30" i="22"/>
  <c r="AJ30" i="22" s="1"/>
  <c r="AO24" i="22"/>
  <c r="AJ24" i="22" s="1"/>
  <c r="AI25" i="22"/>
  <c r="L25" i="22" s="1"/>
  <c r="AI10" i="22"/>
  <c r="L10" i="22" s="1"/>
  <c r="AI18" i="22"/>
  <c r="L18" i="22" s="1"/>
  <c r="AO10" i="22"/>
  <c r="AJ10" i="22" s="1"/>
  <c r="AI29" i="22"/>
  <c r="L29" i="22" s="1"/>
  <c r="AI33" i="22"/>
  <c r="L33" i="22" s="1"/>
  <c r="AI31" i="22"/>
  <c r="L31" i="22" s="1"/>
  <c r="C31" i="22" s="1"/>
  <c r="AO27" i="22"/>
  <c r="AJ27" i="22" s="1"/>
  <c r="AO14" i="22"/>
  <c r="AJ14" i="22" s="1"/>
  <c r="AI23" i="22"/>
  <c r="L23" i="22" s="1"/>
  <c r="AI14" i="22"/>
  <c r="L14" i="22" s="1"/>
  <c r="AO26" i="22"/>
  <c r="AJ26" i="22" s="1"/>
  <c r="AI22" i="22"/>
  <c r="L22" i="22" s="1"/>
  <c r="AI27" i="22"/>
  <c r="L27" i="22" s="1"/>
  <c r="AO32" i="22"/>
  <c r="AJ32" i="22" s="1"/>
  <c r="Q32" i="22" s="1"/>
  <c r="AO33" i="22"/>
  <c r="AJ33" i="22" s="1"/>
  <c r="Q33" i="22" s="1"/>
  <c r="AI12" i="22"/>
  <c r="L12" i="22" s="1"/>
  <c r="AO20" i="22"/>
  <c r="AJ20" i="22" s="1"/>
  <c r="AO11" i="22"/>
  <c r="AJ11" i="22" s="1"/>
  <c r="AO15" i="22"/>
  <c r="AJ15" i="22" s="1"/>
  <c r="AO16" i="22"/>
  <c r="AJ16" i="22" s="1"/>
  <c r="AO28" i="22"/>
  <c r="AJ28" i="22" s="1"/>
  <c r="AO23" i="22"/>
  <c r="AJ23" i="22" s="1"/>
  <c r="AO19" i="22"/>
  <c r="AJ19" i="22" s="1"/>
  <c r="C33" i="22" l="1"/>
  <c r="Q22" i="22"/>
  <c r="Q23" i="22"/>
  <c r="Q28" i="22"/>
  <c r="C23" i="22"/>
  <c r="C10" i="22"/>
  <c r="C29" i="22"/>
  <c r="C28" i="22"/>
  <c r="C30" i="22"/>
  <c r="C27" i="22"/>
  <c r="Q30" i="22"/>
  <c r="Q29" i="22"/>
  <c r="Q20" i="22"/>
  <c r="C20" i="22"/>
  <c r="C26" i="22"/>
  <c r="C12" i="22"/>
  <c r="C22" i="22"/>
  <c r="C25" i="22"/>
  <c r="C24" i="22"/>
  <c r="Q26" i="22"/>
  <c r="Q27" i="22"/>
  <c r="Q10" i="22"/>
  <c r="Q24" i="22"/>
  <c r="Q25" i="22"/>
  <c r="Q19" i="22"/>
  <c r="C16" i="22"/>
  <c r="C14" i="22"/>
  <c r="C18" i="22"/>
  <c r="Q11" i="22"/>
  <c r="C21" i="22"/>
  <c r="C15" i="22"/>
  <c r="Q21" i="22"/>
  <c r="Q17" i="22"/>
  <c r="Q13" i="22"/>
  <c r="Q15" i="22"/>
  <c r="Q18" i="22"/>
  <c r="C11" i="22"/>
  <c r="Q14" i="22"/>
  <c r="Q16" i="22"/>
  <c r="Q12" i="22"/>
  <c r="C19" i="22"/>
  <c r="C13" i="22"/>
  <c r="C17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Jaroslav Hybš</author>
  </authors>
  <commentList>
    <comment ref="I8" authorId="0" shapeId="0" xr:uid="{00000000-0006-0000-0100-000001000000}">
      <text>
        <r>
          <rPr>
            <b/>
            <sz val="12"/>
            <color indexed="10"/>
            <rFont val="Tahoma"/>
            <family val="2"/>
          </rPr>
          <t>čas zádavej vždy ve formátu času s dvojtečkou:
např.: 25,34 sec = 0:25,34 
nebo
1 min 22,11 sec = 1:22,11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Jaroslav Hybš</author>
  </authors>
  <commentList>
    <comment ref="I8" authorId="0" shapeId="0" xr:uid="{00000000-0006-0000-0200-000001000000}">
      <text>
        <r>
          <rPr>
            <b/>
            <sz val="12"/>
            <color indexed="10"/>
            <rFont val="Tahoma"/>
            <family val="2"/>
          </rPr>
          <t>čas zádavej vždy ve formátu času s dvojtečkou:
např.: 25,34 sec = 0:25,34 
nebo
1 min 22,11 sec = 1:22,11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Jaroslav Hybš</author>
  </authors>
  <commentList>
    <comment ref="I8" authorId="0" shapeId="0" xr:uid="{00000000-0006-0000-0300-000001000000}">
      <text>
        <r>
          <rPr>
            <b/>
            <sz val="12"/>
            <color indexed="10"/>
            <rFont val="Tahoma"/>
            <family val="2"/>
          </rPr>
          <t>čas zádavej vždy ve formátu času s dvojtečkou:
např.: 25,34 sec = 0:25,34 
nebo
1 min 22,11 sec = 1:22,11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Veny pc</author>
  </authors>
  <commentList>
    <comment ref="K18" authorId="0" shapeId="0" xr:uid="{00000000-0006-0000-0E00-000001000000}">
      <text>
        <r>
          <rPr>
            <b/>
            <sz val="9"/>
            <color indexed="81"/>
            <rFont val="Tahoma"/>
            <family val="2"/>
            <charset val="238"/>
          </rPr>
          <t>F41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0" authorId="0" shapeId="0" xr:uid="{00000000-0006-0000-0E00-000002000000}">
      <text>
        <r>
          <rPr>
            <b/>
            <sz val="9"/>
            <color indexed="81"/>
            <rFont val="Tahoma"/>
            <family val="2"/>
            <charset val="238"/>
          </rPr>
          <t>F41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2" authorId="0" shapeId="0" xr:uid="{00000000-0006-0000-0E00-000003000000}">
      <text>
        <r>
          <rPr>
            <b/>
            <sz val="9"/>
            <color indexed="81"/>
            <rFont val="Tahoma"/>
            <family val="2"/>
            <charset val="238"/>
          </rPr>
          <t>F41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<sst xmlns="http://schemas.openxmlformats.org/spreadsheetml/2006/main" count="1252" uniqueCount="119">
  <si>
    <t>Start. číslo</t>
  </si>
  <si>
    <t>Třída</t>
  </si>
  <si>
    <t>Čas</t>
  </si>
  <si>
    <t>Um. celkem</t>
  </si>
  <si>
    <t>Body</t>
  </si>
  <si>
    <t>Číslo značky</t>
  </si>
  <si>
    <t>(Do sloupce " w " vyznač sílu větru byla-li měřena)</t>
  </si>
  <si>
    <t>Zapisovatel:</t>
  </si>
  <si>
    <t>Vrchník:</t>
  </si>
  <si>
    <t>Hlavní rozhodčí:</t>
  </si>
  <si>
    <t>1.</t>
  </si>
  <si>
    <t>w</t>
  </si>
  <si>
    <t>2.</t>
  </si>
  <si>
    <t>3.</t>
  </si>
  <si>
    <t>4.</t>
  </si>
  <si>
    <t>5.</t>
  </si>
  <si>
    <t>6.</t>
  </si>
  <si>
    <t xml:space="preserve">   Rozhodčí:</t>
  </si>
  <si>
    <t>Prostřední, silně ohraničenou rubriku použij k určení pořadí závodníků pro další tři pokusy.  Platné rekordy vyplní pořadatel.</t>
  </si>
  <si>
    <t>*) Nehodící se škrtni !</t>
  </si>
  <si>
    <t xml:space="preserve">Místo: </t>
  </si>
  <si>
    <t xml:space="preserve">Datum: </t>
  </si>
  <si>
    <t>Datum:</t>
  </si>
  <si>
    <t>SPASTIC HANDICAP</t>
  </si>
  <si>
    <t>M/F</t>
  </si>
  <si>
    <t>dálka</t>
  </si>
  <si>
    <t>Třída T</t>
  </si>
  <si>
    <t>Třída F</t>
  </si>
  <si>
    <t>Koule</t>
  </si>
  <si>
    <t>Disk</t>
  </si>
  <si>
    <t>oštěp/kuž.</t>
  </si>
  <si>
    <t>výška</t>
  </si>
  <si>
    <t>trojskok</t>
  </si>
  <si>
    <t>MUŽI</t>
  </si>
  <si>
    <t>ŽENY</t>
  </si>
  <si>
    <t>Pořadí</t>
  </si>
  <si>
    <t xml:space="preserve">Název závodů: </t>
  </si>
  <si>
    <t xml:space="preserve">Pořadatel závodů: </t>
  </si>
  <si>
    <t>Čas:</t>
  </si>
  <si>
    <t>soutěž</t>
  </si>
  <si>
    <t>M</t>
  </si>
  <si>
    <t>F</t>
  </si>
  <si>
    <r>
      <t xml:space="preserve">Poznámka: </t>
    </r>
    <r>
      <rPr>
        <sz val="8"/>
        <rFont val="Arial CE"/>
        <family val="2"/>
        <charset val="238"/>
      </rPr>
      <t xml:space="preserve"> Vítr, náčiní, vyloučení (kdo, proč)  atd:   ……………………………………………………………………………….…………………………………...………..</t>
    </r>
  </si>
  <si>
    <t>A</t>
  </si>
  <si>
    <t>B</t>
  </si>
  <si>
    <t>C</t>
  </si>
  <si>
    <t>D</t>
  </si>
  <si>
    <t>E</t>
  </si>
  <si>
    <t>G</t>
  </si>
  <si>
    <t>H</t>
  </si>
  <si>
    <t>I</t>
  </si>
  <si>
    <t>J</t>
  </si>
  <si>
    <t>K</t>
  </si>
  <si>
    <t>L</t>
  </si>
  <si>
    <t>N</t>
  </si>
  <si>
    <t>O</t>
  </si>
  <si>
    <t>P</t>
  </si>
  <si>
    <t>Q</t>
  </si>
  <si>
    <t>míček</t>
  </si>
  <si>
    <t>Příjmení</t>
  </si>
  <si>
    <t>TJ/SK</t>
  </si>
  <si>
    <t>Vítr</t>
  </si>
  <si>
    <t>Kateg.</t>
  </si>
  <si>
    <t>skupina</t>
  </si>
  <si>
    <t>Rekordy:</t>
  </si>
  <si>
    <t>Časoměřič</t>
  </si>
  <si>
    <t>Vedoucí kamery</t>
  </si>
  <si>
    <t>Vrchník běhů</t>
  </si>
  <si>
    <t>Hlavní rozhodčí</t>
  </si>
  <si>
    <t>Větroměr</t>
  </si>
  <si>
    <t>Zapisovatel</t>
  </si>
  <si>
    <t>Dat.nar</t>
  </si>
  <si>
    <t>KTY</t>
  </si>
  <si>
    <t>Kontrolka</t>
  </si>
  <si>
    <t>Výkon</t>
  </si>
  <si>
    <t>Hmot.</t>
  </si>
  <si>
    <t>Dálka</t>
  </si>
  <si>
    <t>Trojskok</t>
  </si>
  <si>
    <t>Česká federace Spastic Handicap</t>
  </si>
  <si>
    <t xml:space="preserve"> </t>
  </si>
  <si>
    <t>KAT</t>
  </si>
  <si>
    <t>VEK</t>
  </si>
  <si>
    <t>KTI</t>
  </si>
  <si>
    <t>JŘI</t>
  </si>
  <si>
    <t>DCI</t>
  </si>
  <si>
    <t>HML</t>
  </si>
  <si>
    <t>HST</t>
  </si>
  <si>
    <t>DML</t>
  </si>
  <si>
    <t>DST</t>
  </si>
  <si>
    <t>DKY</t>
  </si>
  <si>
    <t>JKY</t>
  </si>
  <si>
    <t>Ž</t>
  </si>
  <si>
    <t>Oštěp</t>
  </si>
  <si>
    <t>Sektor:</t>
  </si>
  <si>
    <t>Míček</t>
  </si>
  <si>
    <t>= koeficient</t>
  </si>
  <si>
    <t>Ročník</t>
  </si>
  <si>
    <t>Roč,</t>
  </si>
  <si>
    <t>Roč.</t>
  </si>
  <si>
    <t>Příjmení a jméno</t>
  </si>
  <si>
    <t>.26,00</t>
  </si>
  <si>
    <t>1.MS</t>
  </si>
  <si>
    <t>1.PH</t>
  </si>
  <si>
    <t>WR</t>
  </si>
  <si>
    <t>4x100</t>
  </si>
  <si>
    <t>no</t>
  </si>
  <si>
    <t>koule</t>
  </si>
  <si>
    <t>disk</t>
  </si>
  <si>
    <t>HA</t>
  </si>
  <si>
    <t>2.MS</t>
  </si>
  <si>
    <t>změna</t>
  </si>
  <si>
    <t>12,87 = vítr, nezařazeno</t>
  </si>
  <si>
    <t>?</t>
  </si>
  <si>
    <t>BR</t>
  </si>
  <si>
    <t>NL</t>
  </si>
  <si>
    <t>JU</t>
  </si>
  <si>
    <t/>
  </si>
  <si>
    <t>2.PH</t>
  </si>
  <si>
    <t>ýok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</si>
</sst>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-* #,##0.00\ _K_č_-;\-* #,##0.00\ _K_č_-;_-* &quot;-&quot;??\ _K_č_-;_-@_-"/>
    <numFmt numFmtId="165" formatCode="d\.\ mmmm\ yyyy"/>
    <numFmt numFmtId="166" formatCode="&quot;T&quot;00"/>
    <numFmt numFmtId="167" formatCode="&quot;F&quot;00"/>
    <numFmt numFmtId="168" formatCode="ss.00"/>
    <numFmt numFmtId="169" formatCode="m:ss.00"/>
    <numFmt numFmtId="170" formatCode="0;;"/>
    <numFmt numFmtId="171" formatCode="0.00;;"/>
    <numFmt numFmtId="172" formatCode="[&lt;0.000694444444444444]\ ss.00;m:ss.00"/>
    <numFmt numFmtId="173" formatCode="d/\ m/\ yyyy"/>
    <numFmt numFmtId="174" formatCode=";;;"/>
    <numFmt numFmtId="175" formatCode="0.00;;_0&quot;-&quot;"/>
    <numFmt numFmtId="176" formatCode="0.000000"/>
    <numFmt numFmtId="177" formatCode="General&quot; m&quot;"/>
    <numFmt numFmtId="178" formatCode="0.00000"/>
    <numFmt numFmtId="179" formatCode="yyyy\-mm\-dd;@"/>
    <numFmt numFmtId="180" formatCode="\+0.00;\-0.00;0"/>
    <numFmt numFmtId="181" formatCode="\+0.0;\-0.0;0"/>
    <numFmt numFmtId="182" formatCode="00"/>
    <numFmt numFmtId="183" formatCode="0;&quot;0&quot;;0"/>
  </numFmts>
  <fonts count="49" x14ac:knownFonts="1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7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20"/>
      <name val="Arial CE"/>
      <family val="2"/>
      <charset val="238"/>
    </font>
    <font>
      <b/>
      <sz val="12"/>
      <color indexed="10"/>
      <name val="Tahoma"/>
      <family val="2"/>
    </font>
    <font>
      <b/>
      <sz val="18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10"/>
      <name val="Arial CE"/>
      <family val="2"/>
      <charset val="238"/>
    </font>
    <font>
      <b/>
      <sz val="10"/>
      <name val="Arial CE"/>
      <charset val="238"/>
    </font>
    <font>
      <sz val="7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i/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b/>
      <sz val="10"/>
      <color indexed="9"/>
      <name val="Arial CE"/>
      <charset val="238"/>
    </font>
    <font>
      <b/>
      <sz val="25"/>
      <name val="Arial CE"/>
      <family val="2"/>
      <charset val="238"/>
    </font>
    <font>
      <b/>
      <sz val="14"/>
      <name val="Arial CE"/>
      <charset val="238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rgb="FFFF0000"/>
      <name val="Arial CE"/>
      <family val="2"/>
      <charset val="238"/>
    </font>
    <font>
      <i/>
      <sz val="10"/>
      <color rgb="FFFF0000"/>
      <name val="Arial CE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sz val="10"/>
      <color rgb="FF7030A0"/>
      <name val="Arial"/>
      <family val="2"/>
      <charset val="238"/>
    </font>
    <font>
      <i/>
      <sz val="10"/>
      <color rgb="FF7030A0"/>
      <name val="Arial"/>
      <family val="2"/>
      <charset val="238"/>
    </font>
    <font>
      <sz val="10"/>
      <color rgb="FF00B050"/>
      <name val="Arial CE"/>
      <charset val="238"/>
    </font>
    <font>
      <sz val="10"/>
      <color rgb="FF00B050"/>
      <name val="Arial"/>
      <family val="2"/>
      <charset val="238"/>
    </font>
    <font>
      <sz val="10"/>
      <color rgb="FF0070C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/>
  </cellStyleXfs>
  <cellXfs count="505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47" fontId="5" fillId="0" borderId="2" xfId="0" applyNumberFormat="1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168" fontId="0" fillId="0" borderId="0" xfId="0" applyNumberFormat="1" applyProtection="1"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21" fontId="0" fillId="0" borderId="0" xfId="0" applyNumberFormat="1" applyProtection="1">
      <protection hidden="1"/>
    </xf>
    <xf numFmtId="172" fontId="2" fillId="0" borderId="4" xfId="0" applyNumberFormat="1" applyFont="1" applyBorder="1" applyAlignment="1" applyProtection="1">
      <alignment vertical="center"/>
      <protection locked="0" hidden="1"/>
    </xf>
    <xf numFmtId="172" fontId="2" fillId="0" borderId="5" xfId="0" applyNumberFormat="1" applyFont="1" applyBorder="1" applyAlignment="1" applyProtection="1">
      <alignment vertical="center"/>
      <protection locked="0" hidden="1"/>
    </xf>
    <xf numFmtId="172" fontId="2" fillId="0" borderId="6" xfId="0" applyNumberFormat="1" applyFont="1" applyBorder="1" applyAlignment="1" applyProtection="1">
      <alignment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172" fontId="0" fillId="0" borderId="0" xfId="0" applyNumberFormat="1" applyProtection="1"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/>
      <protection locked="0" hidden="1"/>
    </xf>
    <xf numFmtId="0" fontId="0" fillId="0" borderId="10" xfId="0" applyBorder="1" applyProtection="1"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166" fontId="0" fillId="0" borderId="10" xfId="0" applyNumberFormat="1" applyBorder="1" applyProtection="1">
      <protection locked="0" hidden="1"/>
    </xf>
    <xf numFmtId="167" fontId="0" fillId="0" borderId="10" xfId="0" applyNumberFormat="1" applyBorder="1" applyProtection="1">
      <protection locked="0" hidden="1"/>
    </xf>
    <xf numFmtId="0" fontId="16" fillId="0" borderId="0" xfId="0" applyFont="1" applyProtection="1">
      <protection hidden="1"/>
    </xf>
    <xf numFmtId="0" fontId="9" fillId="2" borderId="5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4" borderId="5" xfId="0" applyFont="1" applyFill="1" applyBorder="1" applyAlignment="1" applyProtection="1">
      <alignment horizontal="center"/>
      <protection hidden="1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" fillId="0" borderId="0" xfId="0" applyFont="1" applyProtection="1"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16" fillId="0" borderId="0" xfId="0" applyFont="1"/>
    <xf numFmtId="0" fontId="19" fillId="0" borderId="0" xfId="0" applyFont="1"/>
    <xf numFmtId="0" fontId="3" fillId="0" borderId="5" xfId="0" applyFont="1" applyBorder="1" applyAlignment="1" applyProtection="1">
      <alignment horizontal="center"/>
      <protection hidden="1"/>
    </xf>
    <xf numFmtId="0" fontId="3" fillId="0" borderId="5" xfId="0" applyFont="1" applyBorder="1" applyProtection="1">
      <protection hidden="1"/>
    </xf>
    <xf numFmtId="0" fontId="20" fillId="0" borderId="5" xfId="0" applyFont="1" applyBorder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3" fillId="5" borderId="11" xfId="0" applyFont="1" applyFill="1" applyBorder="1" applyAlignment="1" applyProtection="1">
      <alignment horizontal="center"/>
      <protection hidden="1"/>
    </xf>
    <xf numFmtId="0" fontId="16" fillId="0" borderId="0" xfId="0" applyFont="1" applyAlignment="1">
      <alignment horizontal="center"/>
    </xf>
    <xf numFmtId="172" fontId="3" fillId="0" borderId="5" xfId="0" applyNumberFormat="1" applyFont="1" applyBorder="1" applyProtection="1">
      <protection hidden="1"/>
    </xf>
    <xf numFmtId="172" fontId="16" fillId="0" borderId="5" xfId="0" applyNumberFormat="1" applyFont="1" applyBorder="1"/>
    <xf numFmtId="0" fontId="3" fillId="4" borderId="5" xfId="0" applyFont="1" applyFill="1" applyBorder="1" applyAlignment="1" applyProtection="1">
      <alignment horizontal="center"/>
      <protection hidden="1"/>
    </xf>
    <xf numFmtId="0" fontId="10" fillId="0" borderId="12" xfId="0" applyFont="1" applyBorder="1" applyAlignment="1" applyProtection="1">
      <alignment horizontal="left" vertical="center"/>
      <protection hidden="1"/>
    </xf>
    <xf numFmtId="165" fontId="10" fillId="0" borderId="0" xfId="0" applyNumberFormat="1" applyFont="1" applyAlignment="1" applyProtection="1">
      <alignment horizontal="left" vertical="center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/>
      <protection hidden="1"/>
    </xf>
    <xf numFmtId="0" fontId="23" fillId="0" borderId="10" xfId="0" applyFont="1" applyBorder="1" applyAlignment="1" applyProtection="1">
      <alignment horizontal="left"/>
      <protection locked="0" hidden="1"/>
    </xf>
    <xf numFmtId="0" fontId="23" fillId="0" borderId="0" xfId="0" applyFont="1" applyAlignment="1" applyProtection="1">
      <alignment horizontal="left"/>
      <protection hidden="1"/>
    </xf>
    <xf numFmtId="179" fontId="0" fillId="0" borderId="0" xfId="0" applyNumberForma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4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179" fontId="3" fillId="0" borderId="0" xfId="0" applyNumberFormat="1" applyFont="1" applyProtection="1">
      <protection hidden="1"/>
    </xf>
    <xf numFmtId="179" fontId="5" fillId="0" borderId="2" xfId="0" applyNumberFormat="1" applyFont="1" applyBorder="1" applyAlignment="1" applyProtection="1">
      <alignment horizontal="center" vertical="center" wrapText="1"/>
      <protection hidden="1"/>
    </xf>
    <xf numFmtId="179" fontId="2" fillId="0" borderId="0" xfId="0" applyNumberFormat="1" applyFont="1" applyProtection="1">
      <protection hidden="1"/>
    </xf>
    <xf numFmtId="0" fontId="11" fillId="0" borderId="15" xfId="0" applyFont="1" applyBorder="1" applyAlignment="1" applyProtection="1">
      <alignment horizontal="left" vertical="center"/>
      <protection hidden="1"/>
    </xf>
    <xf numFmtId="20" fontId="10" fillId="0" borderId="0" xfId="0" applyNumberFormat="1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left"/>
      <protection hidden="1"/>
    </xf>
    <xf numFmtId="20" fontId="15" fillId="0" borderId="16" xfId="0" applyNumberFormat="1" applyFont="1" applyBorder="1" applyAlignment="1" applyProtection="1">
      <alignment horizontal="center" vertical="center"/>
      <protection locked="0" hidden="1"/>
    </xf>
    <xf numFmtId="14" fontId="10" fillId="0" borderId="0" xfId="0" applyNumberFormat="1" applyFont="1" applyAlignment="1" applyProtection="1">
      <alignment horizontal="left" vertical="center"/>
      <protection hidden="1"/>
    </xf>
    <xf numFmtId="0" fontId="10" fillId="0" borderId="17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49" fontId="8" fillId="0" borderId="18" xfId="0" applyNumberFormat="1" applyFont="1" applyBorder="1" applyAlignment="1" applyProtection="1">
      <alignment horizontal="center" vertic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locked="0" hidden="1"/>
    </xf>
    <xf numFmtId="0" fontId="6" fillId="0" borderId="4" xfId="0" applyFont="1" applyBorder="1" applyAlignment="1" applyProtection="1">
      <alignment horizontal="left" vertical="center" shrinkToFit="1"/>
      <protection hidden="1"/>
    </xf>
    <xf numFmtId="167" fontId="7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center" vertical="center" shrinkToFit="1"/>
      <protection locked="0" hidden="1"/>
    </xf>
    <xf numFmtId="175" fontId="3" fillId="0" borderId="7" xfId="0" applyNumberFormat="1" applyFont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 applyProtection="1">
      <alignment horizontal="center" vertical="center" shrinkToFit="1"/>
      <protection locked="0" hidden="1"/>
    </xf>
    <xf numFmtId="175" fontId="3" fillId="0" borderId="4" xfId="0" applyNumberFormat="1" applyFont="1" applyBorder="1" applyAlignment="1" applyProtection="1">
      <alignment horizontal="center" vertical="center"/>
      <protection locked="0" hidden="1"/>
    </xf>
    <xf numFmtId="171" fontId="3" fillId="0" borderId="22" xfId="0" applyNumberFormat="1" applyFont="1" applyBorder="1" applyAlignment="1" applyProtection="1">
      <alignment horizontal="center" vertical="center"/>
      <protection hidden="1"/>
    </xf>
    <xf numFmtId="170" fontId="3" fillId="0" borderId="23" xfId="0" applyNumberFormat="1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locked="0" hidden="1"/>
    </xf>
    <xf numFmtId="0" fontId="6" fillId="0" borderId="5" xfId="0" applyFont="1" applyBorder="1" applyAlignment="1" applyProtection="1">
      <alignment horizontal="center" vertical="center"/>
      <protection hidden="1"/>
    </xf>
    <xf numFmtId="167" fontId="7" fillId="0" borderId="5" xfId="0" applyNumberFormat="1" applyFont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center" vertical="center" shrinkToFit="1"/>
      <protection locked="0" hidden="1"/>
    </xf>
    <xf numFmtId="175" fontId="3" fillId="0" borderId="8" xfId="0" applyNumberFormat="1" applyFont="1" applyBorder="1" applyAlignment="1" applyProtection="1">
      <alignment horizontal="center" vertical="center"/>
      <protection locked="0" hidden="1"/>
    </xf>
    <xf numFmtId="0" fontId="3" fillId="0" borderId="5" xfId="0" applyFont="1" applyBorder="1" applyAlignment="1" applyProtection="1">
      <alignment horizontal="center" vertical="center" shrinkToFit="1"/>
      <protection locked="0" hidden="1"/>
    </xf>
    <xf numFmtId="175" fontId="3" fillId="0" borderId="5" xfId="0" applyNumberFormat="1" applyFont="1" applyBorder="1" applyAlignment="1" applyProtection="1">
      <alignment horizontal="center" vertical="center"/>
      <protection locked="0" hidden="1"/>
    </xf>
    <xf numFmtId="171" fontId="3" fillId="0" borderId="26" xfId="0" applyNumberFormat="1" applyFont="1" applyBorder="1" applyAlignment="1" applyProtection="1">
      <alignment horizontal="center" vertical="center"/>
      <protection hidden="1"/>
    </xf>
    <xf numFmtId="170" fontId="3" fillId="0" borderId="27" xfId="0" applyNumberFormat="1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left" vertical="center" shrinkToFi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left" vertical="center" shrinkToFit="1"/>
      <protection hidden="1"/>
    </xf>
    <xf numFmtId="167" fontId="7" fillId="0" borderId="5" xfId="0" applyNumberFormat="1" applyFont="1" applyBorder="1" applyAlignment="1" applyProtection="1">
      <alignment horizontal="center" vertical="center"/>
      <protection hidden="1"/>
    </xf>
    <xf numFmtId="167" fontId="6" fillId="0" borderId="5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 vertical="center" shrinkToFit="1"/>
      <protection hidden="1"/>
    </xf>
    <xf numFmtId="0" fontId="3" fillId="0" borderId="28" xfId="0" applyFont="1" applyBorder="1" applyAlignment="1" applyProtection="1">
      <alignment horizontal="center" vertical="center"/>
      <protection locked="0" hidden="1"/>
    </xf>
    <xf numFmtId="0" fontId="3" fillId="0" borderId="29" xfId="0" applyFont="1" applyBorder="1" applyAlignment="1" applyProtection="1">
      <alignment horizontal="center" vertical="center"/>
      <protection locked="0" hidden="1"/>
    </xf>
    <xf numFmtId="0" fontId="6" fillId="0" borderId="6" xfId="0" applyFont="1" applyBorder="1" applyAlignment="1" applyProtection="1">
      <alignment horizontal="left" vertical="center" shrinkToFi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167" fontId="7" fillId="0" borderId="6" xfId="0" applyNumberFormat="1" applyFont="1" applyBorder="1" applyAlignment="1" applyProtection="1">
      <alignment horizontal="center" vertical="center" wrapText="1"/>
      <protection hidden="1"/>
    </xf>
    <xf numFmtId="0" fontId="3" fillId="0" borderId="30" xfId="0" applyFont="1" applyBorder="1" applyAlignment="1" applyProtection="1">
      <alignment horizontal="center" vertical="center" shrinkToFit="1"/>
      <protection locked="0" hidden="1"/>
    </xf>
    <xf numFmtId="175" fontId="3" fillId="0" borderId="28" xfId="0" applyNumberFormat="1" applyFont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 shrinkToFit="1"/>
      <protection locked="0" hidden="1"/>
    </xf>
    <xf numFmtId="175" fontId="3" fillId="0" borderId="6" xfId="0" applyNumberFormat="1" applyFont="1" applyBorder="1" applyAlignment="1" applyProtection="1">
      <alignment horizontal="center" vertical="center"/>
      <protection locked="0" hidden="1"/>
    </xf>
    <xf numFmtId="171" fontId="3" fillId="0" borderId="31" xfId="0" applyNumberFormat="1" applyFont="1" applyBorder="1" applyAlignment="1" applyProtection="1">
      <alignment horizontal="center" vertical="center"/>
      <protection hidden="1"/>
    </xf>
    <xf numFmtId="170" fontId="3" fillId="0" borderId="32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left" vertical="center"/>
      <protection hidden="1"/>
    </xf>
    <xf numFmtId="2" fontId="11" fillId="0" borderId="0" xfId="0" applyNumberFormat="1" applyFont="1" applyAlignment="1" applyProtection="1">
      <alignment horizontal="left" vertical="center"/>
      <protection hidden="1"/>
    </xf>
    <xf numFmtId="2" fontId="3" fillId="0" borderId="0" xfId="0" applyNumberFormat="1" applyFont="1" applyProtection="1"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6" fillId="0" borderId="5" xfId="0" applyNumberFormat="1" applyFont="1" applyBorder="1" applyAlignment="1" applyProtection="1">
      <alignment horizontal="center" vertical="center"/>
      <protection hidden="1"/>
    </xf>
    <xf numFmtId="2" fontId="7" fillId="0" borderId="5" xfId="0" applyNumberFormat="1" applyFont="1" applyBorder="1" applyAlignment="1" applyProtection="1">
      <alignment horizontal="center" vertical="center"/>
      <protection hidden="1"/>
    </xf>
    <xf numFmtId="2" fontId="6" fillId="0" borderId="6" xfId="0" applyNumberFormat="1" applyFont="1" applyBorder="1" applyAlignment="1" applyProtection="1">
      <alignment horizontal="center" vertical="center"/>
      <protection hidden="1"/>
    </xf>
    <xf numFmtId="2" fontId="1" fillId="0" borderId="0" xfId="0" applyNumberFormat="1" applyFont="1" applyProtection="1">
      <protection hidden="1"/>
    </xf>
    <xf numFmtId="2" fontId="16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6" fontId="0" fillId="0" borderId="10" xfId="0" applyNumberFormat="1" applyBorder="1" applyAlignment="1" applyProtection="1">
      <alignment horizontal="center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5" fillId="0" borderId="33" xfId="0" applyFont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 vertical="center"/>
      <protection locked="0" hidden="1"/>
    </xf>
    <xf numFmtId="0" fontId="29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166" fontId="6" fillId="0" borderId="34" xfId="0" applyNumberFormat="1" applyFont="1" applyBorder="1" applyAlignment="1" applyProtection="1">
      <alignment horizontal="center" vertical="center"/>
      <protection hidden="1"/>
    </xf>
    <xf numFmtId="0" fontId="29" fillId="0" borderId="24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left" vertical="center"/>
      <protection hidden="1"/>
    </xf>
    <xf numFmtId="166" fontId="6" fillId="0" borderId="35" xfId="0" applyNumberFormat="1" applyFont="1" applyBorder="1" applyAlignment="1" applyProtection="1">
      <alignment horizontal="center" vertical="center"/>
      <protection hidden="1"/>
    </xf>
    <xf numFmtId="0" fontId="29" fillId="0" borderId="29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6" fontId="6" fillId="0" borderId="36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 applyProtection="1">
      <alignment horizontal="center" vertical="center" shrinkToFit="1"/>
      <protection hidden="1"/>
    </xf>
    <xf numFmtId="177" fontId="0" fillId="0" borderId="0" xfId="0" applyNumberFormat="1" applyProtection="1">
      <protection hidden="1"/>
    </xf>
    <xf numFmtId="169" fontId="0" fillId="0" borderId="0" xfId="0" applyNumberForma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76" fontId="3" fillId="0" borderId="0" xfId="0" applyNumberFormat="1" applyFont="1" applyProtection="1">
      <protection hidden="1"/>
    </xf>
    <xf numFmtId="0" fontId="6" fillId="0" borderId="24" xfId="0" applyFont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vertical="center" shrinkToFit="1"/>
      <protection locked="0" hidden="1"/>
    </xf>
    <xf numFmtId="0" fontId="2" fillId="0" borderId="8" xfId="0" applyFont="1" applyBorder="1" applyAlignment="1" applyProtection="1">
      <alignment vertical="center" shrinkToFit="1"/>
      <protection locked="0" hidden="1"/>
    </xf>
    <xf numFmtId="0" fontId="2" fillId="0" borderId="20" xfId="0" applyFont="1" applyBorder="1" applyAlignment="1" applyProtection="1">
      <alignment horizontal="center" vertical="center" shrinkToFit="1"/>
      <protection hidden="1"/>
    </xf>
    <xf numFmtId="0" fontId="2" fillId="0" borderId="24" xfId="0" applyFont="1" applyBorder="1" applyAlignment="1" applyProtection="1">
      <alignment horizontal="center" vertical="center" shrinkToFi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vertical="center" shrinkToFit="1"/>
      <protection locked="0" hidden="1"/>
    </xf>
    <xf numFmtId="0" fontId="2" fillId="0" borderId="29" xfId="0" applyFont="1" applyBorder="1" applyAlignment="1" applyProtection="1">
      <alignment horizontal="center" vertical="center" shrinkToFi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0" fillId="0" borderId="10" xfId="0" applyBorder="1" applyProtection="1">
      <protection hidden="1"/>
    </xf>
    <xf numFmtId="0" fontId="30" fillId="0" borderId="0" xfId="0" applyFont="1" applyAlignment="1">
      <alignment horizontal="left" indent="5"/>
    </xf>
    <xf numFmtId="0" fontId="1" fillId="0" borderId="10" xfId="0" applyFont="1" applyBorder="1" applyAlignment="1" applyProtection="1">
      <alignment horizontal="center"/>
      <protection hidden="1"/>
    </xf>
    <xf numFmtId="0" fontId="6" fillId="0" borderId="20" xfId="0" applyFont="1" applyBorder="1" applyAlignment="1" applyProtection="1">
      <alignment horizontal="center" vertical="center" shrinkToFit="1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29" xfId="0" applyFont="1" applyBorder="1" applyAlignment="1" applyProtection="1">
      <alignment horizontal="center" vertical="center"/>
      <protection hidden="1"/>
    </xf>
    <xf numFmtId="0" fontId="6" fillId="0" borderId="29" xfId="0" applyFont="1" applyBorder="1" applyAlignment="1" applyProtection="1">
      <alignment horizontal="center" vertical="center" shrinkToFit="1"/>
      <protection hidden="1"/>
    </xf>
    <xf numFmtId="181" fontId="3" fillId="0" borderId="4" xfId="0" applyNumberFormat="1" applyFont="1" applyBorder="1" applyAlignment="1" applyProtection="1">
      <alignment horizontal="center" vertical="center" shrinkToFit="1"/>
      <protection locked="0" hidden="1"/>
    </xf>
    <xf numFmtId="0" fontId="9" fillId="2" borderId="24" xfId="0" applyFont="1" applyFill="1" applyBorder="1" applyAlignment="1" applyProtection="1">
      <alignment horizontal="center"/>
      <protection hidden="1"/>
    </xf>
    <xf numFmtId="0" fontId="2" fillId="0" borderId="29" xfId="0" applyFont="1" applyBorder="1" applyAlignment="1" applyProtection="1">
      <alignment horizontal="center" vertical="center"/>
      <protection locked="0" hidden="1"/>
    </xf>
    <xf numFmtId="0" fontId="16" fillId="0" borderId="24" xfId="0" applyFont="1" applyBorder="1" applyProtection="1">
      <protection hidden="1"/>
    </xf>
    <xf numFmtId="181" fontId="3" fillId="0" borderId="5" xfId="0" applyNumberFormat="1" applyFont="1" applyBorder="1" applyAlignment="1" applyProtection="1">
      <alignment horizontal="center" vertical="center" shrinkToFit="1"/>
      <protection locked="0" hidden="1"/>
    </xf>
    <xf numFmtId="181" fontId="3" fillId="0" borderId="6" xfId="0" applyNumberFormat="1" applyFont="1" applyBorder="1" applyAlignment="1" applyProtection="1">
      <alignment horizontal="center" vertical="center" shrinkToFit="1"/>
      <protection locked="0" hidden="1"/>
    </xf>
    <xf numFmtId="175" fontId="3" fillId="0" borderId="7" xfId="0" applyNumberFormat="1" applyFont="1" applyBorder="1" applyAlignment="1" applyProtection="1">
      <alignment horizontal="center" vertical="center" shrinkToFit="1"/>
      <protection locked="0" hidden="1"/>
    </xf>
    <xf numFmtId="175" fontId="3" fillId="0" borderId="8" xfId="0" applyNumberFormat="1" applyFont="1" applyBorder="1" applyAlignment="1" applyProtection="1">
      <alignment horizontal="center" vertical="center" shrinkToFit="1"/>
      <protection locked="0" hidden="1"/>
    </xf>
    <xf numFmtId="175" fontId="3" fillId="0" borderId="28" xfId="0" applyNumberFormat="1" applyFont="1" applyBorder="1" applyAlignment="1" applyProtection="1">
      <alignment horizontal="center" vertical="center" shrinkToFit="1"/>
      <protection locked="0" hidden="1"/>
    </xf>
    <xf numFmtId="175" fontId="3" fillId="0" borderId="4" xfId="0" applyNumberFormat="1" applyFont="1" applyBorder="1" applyAlignment="1" applyProtection="1">
      <alignment horizontal="center" vertical="center" shrinkToFit="1"/>
      <protection locked="0" hidden="1"/>
    </xf>
    <xf numFmtId="175" fontId="3" fillId="0" borderId="5" xfId="0" applyNumberFormat="1" applyFont="1" applyBorder="1" applyAlignment="1" applyProtection="1">
      <alignment horizontal="center" vertical="center" shrinkToFit="1"/>
      <protection locked="0" hidden="1"/>
    </xf>
    <xf numFmtId="175" fontId="3" fillId="0" borderId="6" xfId="0" applyNumberFormat="1" applyFont="1" applyBorder="1" applyAlignment="1" applyProtection="1">
      <alignment horizontal="center" vertical="center" shrinkToFit="1"/>
      <protection locked="0" hidden="1"/>
    </xf>
    <xf numFmtId="171" fontId="3" fillId="0" borderId="22" xfId="0" applyNumberFormat="1" applyFont="1" applyBorder="1" applyAlignment="1" applyProtection="1">
      <alignment horizontal="center" vertical="center" shrinkToFit="1"/>
      <protection hidden="1"/>
    </xf>
    <xf numFmtId="171" fontId="3" fillId="0" borderId="26" xfId="0" applyNumberFormat="1" applyFont="1" applyBorder="1" applyAlignment="1" applyProtection="1">
      <alignment horizontal="center" vertical="center" shrinkToFit="1"/>
      <protection hidden="1"/>
    </xf>
    <xf numFmtId="171" fontId="3" fillId="0" borderId="31" xfId="0" applyNumberFormat="1" applyFont="1" applyBorder="1" applyAlignment="1" applyProtection="1">
      <alignment horizontal="center" vertical="center" shrinkToFit="1"/>
      <protection hidden="1"/>
    </xf>
    <xf numFmtId="170" fontId="3" fillId="0" borderId="23" xfId="0" applyNumberFormat="1" applyFont="1" applyBorder="1" applyAlignment="1" applyProtection="1">
      <alignment horizontal="center" vertical="center" shrinkToFit="1"/>
      <protection hidden="1"/>
    </xf>
    <xf numFmtId="170" fontId="3" fillId="0" borderId="27" xfId="0" applyNumberFormat="1" applyFont="1" applyBorder="1" applyAlignment="1" applyProtection="1">
      <alignment horizontal="center" vertical="center" shrinkToFit="1"/>
      <protection hidden="1"/>
    </xf>
    <xf numFmtId="170" fontId="3" fillId="0" borderId="32" xfId="0" applyNumberFormat="1" applyFont="1" applyBorder="1" applyAlignment="1" applyProtection="1">
      <alignment horizontal="center" vertical="center" shrinkToFit="1"/>
      <protection hidden="1"/>
    </xf>
    <xf numFmtId="1" fontId="6" fillId="0" borderId="4" xfId="0" applyNumberFormat="1" applyFont="1" applyBorder="1" applyAlignment="1" applyProtection="1">
      <alignment horizontal="center" vertical="center"/>
      <protection hidden="1"/>
    </xf>
    <xf numFmtId="1" fontId="6" fillId="0" borderId="5" xfId="0" applyNumberFormat="1" applyFont="1" applyBorder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right" vertical="center"/>
      <protection hidden="1"/>
    </xf>
    <xf numFmtId="0" fontId="1" fillId="0" borderId="24" xfId="0" applyFont="1" applyBorder="1" applyProtection="1">
      <protection hidden="1"/>
    </xf>
    <xf numFmtId="1" fontId="6" fillId="0" borderId="6" xfId="0" applyNumberFormat="1" applyFont="1" applyBorder="1" applyAlignment="1" applyProtection="1">
      <alignment horizontal="center" vertical="center"/>
      <protection hidden="1"/>
    </xf>
    <xf numFmtId="178" fontId="3" fillId="0" borderId="5" xfId="0" applyNumberFormat="1" applyFont="1" applyBorder="1" applyProtection="1">
      <protection hidden="1"/>
    </xf>
    <xf numFmtId="178" fontId="20" fillId="0" borderId="5" xfId="0" applyNumberFormat="1" applyFont="1" applyBorder="1" applyProtection="1">
      <protection hidden="1"/>
    </xf>
    <xf numFmtId="0" fontId="9" fillId="4" borderId="5" xfId="0" applyFont="1" applyFill="1" applyBorder="1" applyAlignment="1" applyProtection="1">
      <alignment horizontal="center" vertical="center"/>
      <protection hidden="1"/>
    </xf>
    <xf numFmtId="176" fontId="3" fillId="4" borderId="5" xfId="0" applyNumberFormat="1" applyFont="1" applyFill="1" applyBorder="1" applyProtection="1">
      <protection hidden="1"/>
    </xf>
    <xf numFmtId="0" fontId="9" fillId="5" borderId="5" xfId="0" applyFont="1" applyFill="1" applyBorder="1" applyAlignment="1" applyProtection="1">
      <alignment horizontal="center" vertical="center"/>
      <protection hidden="1"/>
    </xf>
    <xf numFmtId="176" fontId="3" fillId="5" borderId="5" xfId="0" applyNumberFormat="1" applyFont="1" applyFill="1" applyBorder="1" applyProtection="1">
      <protection hidden="1"/>
    </xf>
    <xf numFmtId="0" fontId="31" fillId="6" borderId="5" xfId="0" applyFont="1" applyFill="1" applyBorder="1" applyAlignment="1" applyProtection="1">
      <alignment horizontal="center"/>
      <protection hidden="1"/>
    </xf>
    <xf numFmtId="0" fontId="31" fillId="7" borderId="5" xfId="0" applyFont="1" applyFill="1" applyBorder="1" applyAlignment="1" applyProtection="1">
      <alignment horizontal="center"/>
      <protection hidden="1"/>
    </xf>
    <xf numFmtId="178" fontId="3" fillId="4" borderId="5" xfId="0" applyNumberFormat="1" applyFont="1" applyFill="1" applyBorder="1" applyProtection="1">
      <protection hidden="1"/>
    </xf>
    <xf numFmtId="178" fontId="3" fillId="5" borderId="5" xfId="0" applyNumberFormat="1" applyFont="1" applyFill="1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Alignment="1" applyProtection="1">
      <alignment horizontal="left" vertical="center" indent="1"/>
      <protection hidden="1"/>
    </xf>
    <xf numFmtId="0" fontId="10" fillId="0" borderId="5" xfId="0" applyFont="1" applyBorder="1" applyAlignment="1" applyProtection="1">
      <alignment horizontal="left" vertical="center"/>
      <protection locked="0" hidden="1"/>
    </xf>
    <xf numFmtId="180" fontId="2" fillId="0" borderId="21" xfId="0" applyNumberFormat="1" applyFont="1" applyBorder="1" applyAlignment="1" applyProtection="1">
      <alignment horizontal="center" vertical="center"/>
      <protection locked="0" hidden="1"/>
    </xf>
    <xf numFmtId="180" fontId="2" fillId="0" borderId="25" xfId="0" applyNumberFormat="1" applyFont="1" applyBorder="1" applyAlignment="1" applyProtection="1">
      <alignment horizontal="center" vertical="center"/>
      <protection locked="0" hidden="1"/>
    </xf>
    <xf numFmtId="0" fontId="5" fillId="2" borderId="1" xfId="0" applyFont="1" applyFill="1" applyBorder="1" applyAlignment="1" applyProtection="1">
      <alignment horizontal="center" vertical="center"/>
      <protection locked="0" hidden="1"/>
    </xf>
    <xf numFmtId="0" fontId="22" fillId="2" borderId="14" xfId="0" applyFont="1" applyFill="1" applyBorder="1" applyAlignment="1" applyProtection="1">
      <alignment horizontal="center" vertical="center"/>
      <protection locked="0" hidden="1"/>
    </xf>
    <xf numFmtId="0" fontId="5" fillId="2" borderId="2" xfId="0" applyFont="1" applyFill="1" applyBorder="1" applyAlignment="1" applyProtection="1">
      <alignment horizontal="center" vertical="center"/>
      <protection locked="0" hidden="1"/>
    </xf>
    <xf numFmtId="180" fontId="2" fillId="0" borderId="30" xfId="0" applyNumberFormat="1" applyFont="1" applyBorder="1" applyAlignment="1" applyProtection="1">
      <alignment horizontal="center" vertical="center"/>
      <protection locked="0" hidden="1"/>
    </xf>
    <xf numFmtId="20" fontId="10" fillId="0" borderId="0" xfId="0" applyNumberFormat="1" applyFont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locked="0" hidden="1"/>
    </xf>
    <xf numFmtId="0" fontId="6" fillId="0" borderId="5" xfId="0" applyFont="1" applyBorder="1" applyAlignment="1" applyProtection="1">
      <alignment horizontal="center" vertical="center"/>
      <protection locked="0" hidden="1"/>
    </xf>
    <xf numFmtId="0" fontId="6" fillId="0" borderId="6" xfId="0" applyFont="1" applyBorder="1" applyAlignment="1" applyProtection="1">
      <alignment horizontal="center" vertical="center"/>
      <protection locked="0"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locked="0" hidden="1"/>
    </xf>
    <xf numFmtId="179" fontId="5" fillId="2" borderId="2" xfId="0" applyNumberFormat="1" applyFont="1" applyFill="1" applyBorder="1" applyAlignment="1" applyProtection="1">
      <alignment horizontal="center" vertical="center" shrinkToFit="1"/>
      <protection locked="0" hidden="1"/>
    </xf>
    <xf numFmtId="0" fontId="25" fillId="0" borderId="7" xfId="0" applyFont="1" applyBorder="1" applyAlignment="1" applyProtection="1">
      <alignment horizontal="center" vertical="center" shrinkToFit="1"/>
      <protection locked="0" hidden="1"/>
    </xf>
    <xf numFmtId="0" fontId="25" fillId="0" borderId="20" xfId="0" applyFont="1" applyBorder="1" applyAlignment="1" applyProtection="1">
      <alignment horizontal="center" vertical="center" shrinkToFit="1"/>
      <protection hidden="1"/>
    </xf>
    <xf numFmtId="166" fontId="25" fillId="0" borderId="37" xfId="0" applyNumberFormat="1" applyFont="1" applyBorder="1" applyAlignment="1" applyProtection="1">
      <alignment horizontal="center" vertical="center" shrinkToFit="1"/>
      <protection hidden="1"/>
    </xf>
    <xf numFmtId="0" fontId="25" fillId="0" borderId="8" xfId="0" applyFont="1" applyBorder="1" applyAlignment="1" applyProtection="1">
      <alignment horizontal="center" vertical="center" shrinkToFit="1"/>
      <protection locked="0" hidden="1"/>
    </xf>
    <xf numFmtId="0" fontId="25" fillId="0" borderId="24" xfId="0" applyFont="1" applyBorder="1" applyAlignment="1" applyProtection="1">
      <alignment horizontal="center" vertical="center" shrinkToFit="1"/>
      <protection hidden="1"/>
    </xf>
    <xf numFmtId="0" fontId="25" fillId="0" borderId="5" xfId="0" applyFont="1" applyBorder="1" applyAlignment="1" applyProtection="1">
      <alignment horizontal="left" vertical="center" shrinkToFit="1"/>
      <protection hidden="1"/>
    </xf>
    <xf numFmtId="166" fontId="25" fillId="0" borderId="5" xfId="0" applyNumberFormat="1" applyFont="1" applyBorder="1" applyAlignment="1" applyProtection="1">
      <alignment horizontal="center" vertical="center" shrinkToFit="1"/>
      <protection hidden="1"/>
    </xf>
    <xf numFmtId="0" fontId="25" fillId="0" borderId="28" xfId="0" applyFont="1" applyBorder="1" applyAlignment="1" applyProtection="1">
      <alignment horizontal="center" vertical="center" shrinkToFit="1"/>
      <protection locked="0" hidden="1"/>
    </xf>
    <xf numFmtId="0" fontId="25" fillId="0" borderId="29" xfId="0" applyFont="1" applyBorder="1" applyAlignment="1" applyProtection="1">
      <alignment horizontal="center" vertical="center" shrinkToFit="1"/>
      <protection hidden="1"/>
    </xf>
    <xf numFmtId="0" fontId="25" fillId="0" borderId="4" xfId="0" applyFont="1" applyBorder="1" applyAlignment="1" applyProtection="1">
      <alignment horizontal="center" vertical="center" shrinkToFit="1"/>
      <protection hidden="1"/>
    </xf>
    <xf numFmtId="0" fontId="25" fillId="0" borderId="5" xfId="0" applyFont="1" applyBorder="1" applyAlignment="1" applyProtection="1">
      <alignment horizontal="center" vertical="center" shrinkToFit="1"/>
      <protection hidden="1"/>
    </xf>
    <xf numFmtId="0" fontId="25" fillId="0" borderId="6" xfId="0" applyFont="1" applyBorder="1" applyAlignment="1" applyProtection="1">
      <alignment horizontal="center" vertical="center" shrinkToFit="1"/>
      <protection hidden="1"/>
    </xf>
    <xf numFmtId="166" fontId="25" fillId="0" borderId="6" xfId="0" applyNumberFormat="1" applyFont="1" applyBorder="1" applyAlignment="1" applyProtection="1">
      <alignment horizontal="center" vertical="center" shrinkToFit="1"/>
      <protection hidden="1"/>
    </xf>
    <xf numFmtId="180" fontId="2" fillId="0" borderId="38" xfId="0" applyNumberFormat="1" applyFont="1" applyBorder="1" applyAlignment="1" applyProtection="1">
      <alignment horizontal="center" vertical="center"/>
      <protection locked="0" hidden="1"/>
    </xf>
    <xf numFmtId="1" fontId="6" fillId="0" borderId="39" xfId="0" applyNumberFormat="1" applyFont="1" applyBorder="1" applyAlignment="1" applyProtection="1">
      <alignment horizontal="center" vertical="center"/>
      <protection hidden="1"/>
    </xf>
    <xf numFmtId="1" fontId="7" fillId="0" borderId="5" xfId="0" applyNumberFormat="1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175" fontId="3" fillId="0" borderId="21" xfId="0" applyNumberFormat="1" applyFont="1" applyBorder="1" applyAlignment="1" applyProtection="1">
      <alignment horizontal="center" vertical="center"/>
      <protection locked="0" hidden="1"/>
    </xf>
    <xf numFmtId="175" fontId="3" fillId="0" borderId="25" xfId="0" applyNumberFormat="1" applyFont="1" applyBorder="1" applyAlignment="1" applyProtection="1">
      <alignment horizontal="center" vertical="center"/>
      <protection locked="0" hidden="1"/>
    </xf>
    <xf numFmtId="175" fontId="3" fillId="0" borderId="30" xfId="0" applyNumberFormat="1" applyFont="1" applyBorder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horizontal="center"/>
      <protection hidden="1"/>
    </xf>
    <xf numFmtId="181" fontId="3" fillId="0" borderId="21" xfId="0" applyNumberFormat="1" applyFont="1" applyBorder="1" applyAlignment="1" applyProtection="1">
      <alignment horizontal="center" vertical="center" shrinkToFit="1"/>
      <protection locked="0" hidden="1"/>
    </xf>
    <xf numFmtId="181" fontId="3" fillId="0" borderId="25" xfId="0" applyNumberFormat="1" applyFont="1" applyBorder="1" applyAlignment="1" applyProtection="1">
      <alignment horizontal="center" vertical="center" shrinkToFit="1"/>
      <protection locked="0" hidden="1"/>
    </xf>
    <xf numFmtId="181" fontId="3" fillId="0" borderId="30" xfId="0" applyNumberFormat="1" applyFont="1" applyBorder="1" applyAlignment="1" applyProtection="1">
      <alignment horizontal="center" vertical="center" shrinkToFit="1"/>
      <protection locked="0" hidden="1"/>
    </xf>
    <xf numFmtId="172" fontId="16" fillId="0" borderId="0" xfId="0" applyNumberFormat="1" applyFont="1"/>
    <xf numFmtId="0" fontId="16" fillId="0" borderId="0" xfId="0" quotePrefix="1" applyFont="1"/>
    <xf numFmtId="173" fontId="10" fillId="0" borderId="40" xfId="0" applyNumberFormat="1" applyFont="1" applyBorder="1" applyAlignment="1" applyProtection="1">
      <alignment horizontal="right" vertical="center"/>
      <protection hidden="1"/>
    </xf>
    <xf numFmtId="0" fontId="25" fillId="0" borderId="5" xfId="0" applyFont="1" applyBorder="1" applyAlignment="1" applyProtection="1">
      <alignment horizontal="center" vertical="center"/>
      <protection hidden="1"/>
    </xf>
    <xf numFmtId="0" fontId="32" fillId="0" borderId="41" xfId="0" applyFont="1" applyBorder="1" applyAlignment="1" applyProtection="1">
      <alignment horizontal="left" vertical="center"/>
      <protection locked="0" hidden="1"/>
    </xf>
    <xf numFmtId="182" fontId="25" fillId="0" borderId="4" xfId="0" applyNumberFormat="1" applyFont="1" applyBorder="1" applyAlignment="1" applyProtection="1">
      <alignment horizontal="center" vertical="center" shrinkToFit="1"/>
      <protection hidden="1"/>
    </xf>
    <xf numFmtId="182" fontId="25" fillId="0" borderId="5" xfId="0" applyNumberFormat="1" applyFont="1" applyBorder="1" applyAlignment="1" applyProtection="1">
      <alignment horizontal="center" vertical="center" shrinkToFit="1"/>
      <protection hidden="1"/>
    </xf>
    <xf numFmtId="182" fontId="25" fillId="0" borderId="6" xfId="0" applyNumberFormat="1" applyFont="1" applyBorder="1" applyAlignment="1" applyProtection="1">
      <alignment horizontal="center" vertical="center" shrinkToFit="1"/>
      <protection hidden="1"/>
    </xf>
    <xf numFmtId="0" fontId="21" fillId="0" borderId="0" xfId="0" applyFont="1" applyProtection="1">
      <protection hidden="1"/>
    </xf>
    <xf numFmtId="174" fontId="0" fillId="0" borderId="0" xfId="0" applyNumberFormat="1" applyProtection="1">
      <protection hidden="1"/>
    </xf>
    <xf numFmtId="182" fontId="0" fillId="0" borderId="10" xfId="0" applyNumberFormat="1" applyBorder="1" applyAlignment="1" applyProtection="1">
      <alignment horizontal="center" shrinkToFit="1"/>
      <protection locked="0" hidden="1"/>
    </xf>
    <xf numFmtId="182" fontId="7" fillId="0" borderId="4" xfId="0" applyNumberFormat="1" applyFont="1" applyBorder="1" applyAlignment="1" applyProtection="1">
      <alignment horizontal="center" vertical="center" wrapText="1"/>
      <protection hidden="1"/>
    </xf>
    <xf numFmtId="182" fontId="7" fillId="0" borderId="5" xfId="0" applyNumberFormat="1" applyFont="1" applyBorder="1" applyAlignment="1" applyProtection="1">
      <alignment horizontal="center" vertical="center" wrapText="1"/>
      <protection hidden="1"/>
    </xf>
    <xf numFmtId="182" fontId="7" fillId="0" borderId="6" xfId="0" applyNumberFormat="1" applyFont="1" applyBorder="1" applyAlignment="1" applyProtection="1">
      <alignment horizontal="center" vertical="center" wrapText="1"/>
      <protection hidden="1"/>
    </xf>
    <xf numFmtId="182" fontId="6" fillId="0" borderId="4" xfId="0" applyNumberFormat="1" applyFont="1" applyBorder="1" applyAlignment="1" applyProtection="1">
      <alignment horizontal="center" vertical="center"/>
      <protection hidden="1"/>
    </xf>
    <xf numFmtId="182" fontId="6" fillId="0" borderId="5" xfId="0" applyNumberFormat="1" applyFont="1" applyBorder="1" applyAlignment="1" applyProtection="1">
      <alignment horizontal="center" vertical="center" shrinkToFit="1"/>
      <protection hidden="1"/>
    </xf>
    <xf numFmtId="182" fontId="6" fillId="0" borderId="6" xfId="0" applyNumberFormat="1" applyFont="1" applyBorder="1" applyAlignment="1" applyProtection="1">
      <alignment horizontal="center" vertical="center" shrinkToFit="1"/>
      <protection hidden="1"/>
    </xf>
    <xf numFmtId="1" fontId="3" fillId="0" borderId="0" xfId="0" applyNumberFormat="1" applyFont="1" applyProtection="1">
      <protection hidden="1"/>
    </xf>
    <xf numFmtId="182" fontId="6" fillId="0" borderId="5" xfId="0" applyNumberFormat="1" applyFont="1" applyBorder="1" applyAlignment="1" applyProtection="1">
      <alignment horizontal="center" vertical="center"/>
      <protection hidden="1"/>
    </xf>
    <xf numFmtId="182" fontId="6" fillId="0" borderId="6" xfId="0" applyNumberFormat="1" applyFont="1" applyBorder="1" applyAlignment="1" applyProtection="1">
      <alignment horizontal="center" vertical="center"/>
      <protection hidden="1"/>
    </xf>
    <xf numFmtId="182" fontId="7" fillId="0" borderId="5" xfId="0" applyNumberFormat="1" applyFont="1" applyBorder="1" applyAlignment="1" applyProtection="1">
      <alignment horizontal="center" vertical="center"/>
      <protection hidden="1"/>
    </xf>
    <xf numFmtId="182" fontId="2" fillId="0" borderId="5" xfId="0" applyNumberFormat="1" applyFont="1" applyBorder="1" applyAlignment="1" applyProtection="1">
      <alignment horizontal="center" vertical="center"/>
      <protection hidden="1"/>
    </xf>
    <xf numFmtId="182" fontId="25" fillId="0" borderId="5" xfId="0" applyNumberFormat="1" applyFont="1" applyBorder="1" applyAlignment="1" applyProtection="1">
      <alignment horizontal="center" vertical="center"/>
      <protection hidden="1"/>
    </xf>
    <xf numFmtId="173" fontId="10" fillId="0" borderId="40" xfId="0" applyNumberFormat="1" applyFont="1" applyBorder="1" applyAlignment="1" applyProtection="1">
      <alignment horizontal="left" vertical="center"/>
      <protection hidden="1"/>
    </xf>
    <xf numFmtId="0" fontId="7" fillId="0" borderId="29" xfId="0" applyFont="1" applyBorder="1" applyAlignment="1" applyProtection="1">
      <alignment horizontal="center" vertical="center"/>
      <protection hidden="1"/>
    </xf>
    <xf numFmtId="49" fontId="0" fillId="3" borderId="5" xfId="0" applyNumberFormat="1" applyFill="1" applyBorder="1"/>
    <xf numFmtId="164" fontId="34" fillId="8" borderId="41" xfId="1" applyFont="1" applyFill="1" applyBorder="1" applyAlignment="1">
      <alignment horizontal="center"/>
    </xf>
    <xf numFmtId="0" fontId="3" fillId="5" borderId="39" xfId="0" applyFont="1" applyFill="1" applyBorder="1" applyAlignment="1" applyProtection="1">
      <alignment horizontal="center"/>
      <protection hidden="1"/>
    </xf>
    <xf numFmtId="49" fontId="16" fillId="3" borderId="5" xfId="0" applyNumberFormat="1" applyFont="1" applyFill="1" applyBorder="1"/>
    <xf numFmtId="0" fontId="9" fillId="3" borderId="5" xfId="0" applyFont="1" applyFill="1" applyBorder="1" applyAlignment="1" applyProtection="1">
      <alignment horizontal="center" vertical="center"/>
      <protection hidden="1"/>
    </xf>
    <xf numFmtId="2" fontId="18" fillId="0" borderId="5" xfId="2" applyNumberFormat="1" applyBorder="1" applyAlignment="1">
      <alignment horizontal="center"/>
    </xf>
    <xf numFmtId="2" fontId="16" fillId="3" borderId="5" xfId="0" applyNumberFormat="1" applyFont="1" applyFill="1" applyBorder="1"/>
    <xf numFmtId="0" fontId="9" fillId="4" borderId="13" xfId="0" applyFont="1" applyFill="1" applyBorder="1" applyAlignment="1" applyProtection="1">
      <alignment horizontal="center" vertical="center"/>
      <protection hidden="1"/>
    </xf>
    <xf numFmtId="49" fontId="0" fillId="3" borderId="13" xfId="0" applyNumberFormat="1" applyFill="1" applyBorder="1"/>
    <xf numFmtId="49" fontId="16" fillId="3" borderId="13" xfId="0" applyNumberFormat="1" applyFont="1" applyFill="1" applyBorder="1"/>
    <xf numFmtId="0" fontId="9" fillId="0" borderId="13" xfId="0" applyFont="1" applyBorder="1" applyAlignment="1" applyProtection="1">
      <alignment horizontal="center" vertical="center"/>
      <protection hidden="1"/>
    </xf>
    <xf numFmtId="164" fontId="3" fillId="4" borderId="5" xfId="1" applyFont="1" applyFill="1" applyBorder="1" applyProtection="1">
      <protection hidden="1"/>
    </xf>
    <xf numFmtId="0" fontId="16" fillId="0" borderId="10" xfId="0" applyFont="1" applyBorder="1" applyAlignment="1" applyProtection="1">
      <alignment horizontal="left"/>
      <protection locked="0" hidden="1"/>
    </xf>
    <xf numFmtId="176" fontId="3" fillId="0" borderId="5" xfId="0" applyNumberFormat="1" applyFont="1" applyBorder="1" applyProtection="1">
      <protection hidden="1"/>
    </xf>
    <xf numFmtId="2" fontId="16" fillId="0" borderId="5" xfId="0" applyNumberFormat="1" applyFont="1" applyBorder="1"/>
    <xf numFmtId="49" fontId="0" fillId="0" borderId="5" xfId="0" applyNumberFormat="1" applyBorder="1"/>
    <xf numFmtId="49" fontId="16" fillId="0" borderId="5" xfId="0" applyNumberFormat="1" applyFont="1" applyBorder="1"/>
    <xf numFmtId="172" fontId="3" fillId="9" borderId="5" xfId="0" applyNumberFormat="1" applyFont="1" applyFill="1" applyBorder="1" applyProtection="1">
      <protection hidden="1"/>
    </xf>
    <xf numFmtId="0" fontId="9" fillId="9" borderId="5" xfId="0" applyFont="1" applyFill="1" applyBorder="1" applyAlignment="1" applyProtection="1">
      <alignment horizontal="center" vertical="center"/>
      <protection hidden="1"/>
    </xf>
    <xf numFmtId="49" fontId="16" fillId="9" borderId="5" xfId="0" applyNumberFormat="1" applyFont="1" applyFill="1" applyBorder="1"/>
    <xf numFmtId="183" fontId="2" fillId="0" borderId="4" xfId="0" applyNumberFormat="1" applyFont="1" applyBorder="1" applyAlignment="1" applyProtection="1">
      <alignment horizontal="right" vertical="center"/>
      <protection hidden="1"/>
    </xf>
    <xf numFmtId="183" fontId="2" fillId="0" borderId="5" xfId="0" applyNumberFormat="1" applyFont="1" applyBorder="1" applyAlignment="1" applyProtection="1">
      <alignment horizontal="right" vertical="center"/>
      <protection hidden="1"/>
    </xf>
    <xf numFmtId="183" fontId="2" fillId="0" borderId="6" xfId="0" applyNumberFormat="1" applyFont="1" applyBorder="1" applyAlignment="1" applyProtection="1">
      <alignment horizontal="right" vertical="center"/>
      <protection hidden="1"/>
    </xf>
    <xf numFmtId="183" fontId="2" fillId="0" borderId="5" xfId="0" applyNumberFormat="1" applyFont="1" applyBorder="1" applyAlignment="1" applyProtection="1">
      <alignment horizontal="center" vertical="center"/>
      <protection hidden="1"/>
    </xf>
    <xf numFmtId="183" fontId="2" fillId="0" borderId="6" xfId="0" applyNumberFormat="1" applyFont="1" applyBorder="1" applyAlignment="1" applyProtection="1">
      <alignment horizontal="center" vertical="center"/>
      <protection hidden="1"/>
    </xf>
    <xf numFmtId="183" fontId="2" fillId="0" borderId="4" xfId="0" applyNumberFormat="1" applyFont="1" applyBorder="1" applyAlignment="1" applyProtection="1">
      <alignment horizontal="center" vertical="center"/>
      <protection hidden="1"/>
    </xf>
    <xf numFmtId="183" fontId="2" fillId="0" borderId="5" xfId="0" applyNumberFormat="1" applyFont="1" applyBorder="1" applyAlignment="1" applyProtection="1">
      <alignment horizontal="center" vertical="center" shrinkToFit="1"/>
      <protection hidden="1"/>
    </xf>
    <xf numFmtId="183" fontId="2" fillId="0" borderId="6" xfId="0" applyNumberFormat="1" applyFont="1" applyBorder="1" applyAlignment="1" applyProtection="1">
      <alignment horizontal="center" vertical="center" shrinkToFit="1"/>
      <protection hidden="1"/>
    </xf>
    <xf numFmtId="0" fontId="41" fillId="0" borderId="5" xfId="0" applyFont="1" applyBorder="1" applyAlignment="1" applyProtection="1">
      <alignment horizontal="center"/>
      <protection hidden="1"/>
    </xf>
    <xf numFmtId="0" fontId="31" fillId="6" borderId="39" xfId="0" applyFont="1" applyFill="1" applyBorder="1" applyAlignment="1" applyProtection="1">
      <alignment horizontal="center"/>
      <protection hidden="1"/>
    </xf>
    <xf numFmtId="2" fontId="16" fillId="0" borderId="0" xfId="0" applyNumberFormat="1" applyFont="1"/>
    <xf numFmtId="0" fontId="31" fillId="7" borderId="39" xfId="0" applyFont="1" applyFill="1" applyBorder="1" applyAlignment="1" applyProtection="1">
      <alignment horizontal="center"/>
      <protection hidden="1"/>
    </xf>
    <xf numFmtId="176" fontId="41" fillId="4" borderId="5" xfId="0" applyNumberFormat="1" applyFont="1" applyFill="1" applyBorder="1" applyProtection="1">
      <protection hidden="1"/>
    </xf>
    <xf numFmtId="176" fontId="41" fillId="5" borderId="5" xfId="0" applyNumberFormat="1" applyFont="1" applyFill="1" applyBorder="1" applyProtection="1">
      <protection hidden="1"/>
    </xf>
    <xf numFmtId="2" fontId="44" fillId="10" borderId="5" xfId="2" applyNumberFormat="1" applyFont="1" applyFill="1" applyBorder="1" applyAlignment="1">
      <alignment horizontal="center"/>
    </xf>
    <xf numFmtId="1" fontId="42" fillId="10" borderId="5" xfId="2" applyNumberFormat="1" applyFont="1" applyFill="1" applyBorder="1" applyAlignment="1">
      <alignment horizontal="center"/>
    </xf>
    <xf numFmtId="172" fontId="3" fillId="10" borderId="5" xfId="0" applyNumberFormat="1" applyFont="1" applyFill="1" applyBorder="1" applyProtection="1">
      <protection hidden="1"/>
    </xf>
    <xf numFmtId="0" fontId="40" fillId="0" borderId="0" xfId="0" applyFont="1"/>
    <xf numFmtId="2" fontId="45" fillId="10" borderId="5" xfId="2" applyNumberFormat="1" applyFont="1" applyFill="1" applyBorder="1" applyAlignment="1">
      <alignment horizontal="center"/>
    </xf>
    <xf numFmtId="1" fontId="18" fillId="10" borderId="5" xfId="2" applyNumberFormat="1" applyFont="1" applyFill="1" applyBorder="1" applyAlignment="1">
      <alignment horizontal="center"/>
    </xf>
    <xf numFmtId="0" fontId="46" fillId="0" borderId="0" xfId="0" applyFont="1"/>
    <xf numFmtId="168" fontId="18" fillId="11" borderId="5" xfId="2" applyNumberFormat="1" applyFill="1" applyBorder="1" applyAlignment="1">
      <alignment horizontal="center"/>
    </xf>
    <xf numFmtId="168" fontId="18" fillId="11" borderId="5" xfId="2" applyNumberFormat="1" applyFont="1" applyFill="1" applyBorder="1" applyAlignment="1">
      <alignment horizontal="center"/>
    </xf>
    <xf numFmtId="172" fontId="3" fillId="11" borderId="5" xfId="0" applyNumberFormat="1" applyFont="1" applyFill="1" applyBorder="1" applyProtection="1">
      <protection hidden="1"/>
    </xf>
    <xf numFmtId="169" fontId="18" fillId="11" borderId="5" xfId="2" applyNumberFormat="1" applyFill="1" applyBorder="1" applyAlignment="1">
      <alignment horizontal="center"/>
    </xf>
    <xf numFmtId="2" fontId="18" fillId="11" borderId="5" xfId="2" applyNumberFormat="1" applyFill="1" applyBorder="1" applyAlignment="1">
      <alignment horizontal="center"/>
    </xf>
    <xf numFmtId="49" fontId="0" fillId="0" borderId="13" xfId="0" applyNumberFormat="1" applyFill="1" applyBorder="1"/>
    <xf numFmtId="172" fontId="3" fillId="0" borderId="5" xfId="0" applyNumberFormat="1" applyFont="1" applyFill="1" applyBorder="1" applyProtection="1">
      <protection hidden="1"/>
    </xf>
    <xf numFmtId="168" fontId="18" fillId="0" borderId="5" xfId="2" applyNumberFormat="1" applyFill="1" applyBorder="1" applyAlignment="1">
      <alignment horizontal="center"/>
    </xf>
    <xf numFmtId="169" fontId="18" fillId="0" borderId="5" xfId="2" applyNumberFormat="1" applyFill="1" applyBorder="1" applyAlignment="1">
      <alignment horizontal="center"/>
    </xf>
    <xf numFmtId="172" fontId="3" fillId="0" borderId="5" xfId="0" applyNumberFormat="1" applyFont="1" applyFill="1" applyBorder="1" applyAlignment="1" applyProtection="1">
      <alignment horizontal="center"/>
      <protection hidden="1"/>
    </xf>
    <xf numFmtId="172" fontId="16" fillId="0" borderId="5" xfId="0" applyNumberFormat="1" applyFont="1" applyFill="1" applyBorder="1"/>
    <xf numFmtId="168" fontId="18" fillId="0" borderId="5" xfId="2" applyNumberFormat="1" applyFont="1" applyFill="1" applyBorder="1" applyAlignment="1">
      <alignment horizontal="center"/>
    </xf>
    <xf numFmtId="168" fontId="48" fillId="0" borderId="5" xfId="2" applyNumberFormat="1" applyFont="1" applyFill="1" applyBorder="1" applyAlignment="1">
      <alignment horizontal="center"/>
    </xf>
    <xf numFmtId="168" fontId="47" fillId="0" borderId="5" xfId="2" applyNumberFormat="1" applyFont="1" applyFill="1" applyBorder="1" applyAlignment="1">
      <alignment horizontal="center"/>
    </xf>
    <xf numFmtId="169" fontId="48" fillId="0" borderId="5" xfId="2" applyNumberFormat="1" applyFont="1" applyFill="1" applyBorder="1" applyAlignment="1">
      <alignment horizontal="center"/>
    </xf>
    <xf numFmtId="172" fontId="41" fillId="0" borderId="5" xfId="0" applyNumberFormat="1" applyFont="1" applyFill="1" applyBorder="1" applyProtection="1">
      <protection hidden="1"/>
    </xf>
    <xf numFmtId="168" fontId="42" fillId="0" borderId="5" xfId="2" applyNumberFormat="1" applyFont="1" applyFill="1" applyBorder="1" applyAlignment="1">
      <alignment horizontal="center"/>
    </xf>
    <xf numFmtId="169" fontId="42" fillId="0" borderId="5" xfId="2" applyNumberFormat="1" applyFont="1" applyFill="1" applyBorder="1" applyAlignment="1">
      <alignment horizontal="center"/>
    </xf>
    <xf numFmtId="169" fontId="18" fillId="0" borderId="5" xfId="2" applyNumberFormat="1" applyFont="1" applyFill="1" applyBorder="1" applyAlignment="1">
      <alignment horizontal="center"/>
    </xf>
    <xf numFmtId="172" fontId="43" fillId="0" borderId="5" xfId="0" applyNumberFormat="1" applyFont="1" applyFill="1" applyBorder="1"/>
    <xf numFmtId="0" fontId="3" fillId="0" borderId="39" xfId="0" applyFont="1" applyFill="1" applyBorder="1" applyAlignment="1" applyProtection="1">
      <alignment horizontal="center"/>
      <protection hidden="1"/>
    </xf>
    <xf numFmtId="0" fontId="16" fillId="0" borderId="0" xfId="0" applyFont="1" applyFill="1"/>
    <xf numFmtId="2" fontId="44" fillId="0" borderId="5" xfId="2" applyNumberFormat="1" applyFont="1" applyFill="1" applyBorder="1" applyAlignment="1">
      <alignment horizontal="center"/>
    </xf>
    <xf numFmtId="1" fontId="42" fillId="0" borderId="5" xfId="2" applyNumberFormat="1" applyFont="1" applyFill="1" applyBorder="1" applyAlignment="1">
      <alignment horizontal="center"/>
    </xf>
    <xf numFmtId="168" fontId="18" fillId="12" borderId="5" xfId="2" applyNumberFormat="1" applyFill="1" applyBorder="1" applyAlignment="1">
      <alignment horizontal="center"/>
    </xf>
    <xf numFmtId="168" fontId="18" fillId="12" borderId="5" xfId="2" applyNumberFormat="1" applyFont="1" applyFill="1" applyBorder="1" applyAlignment="1">
      <alignment horizontal="center"/>
    </xf>
    <xf numFmtId="169" fontId="18" fillId="12" borderId="5" xfId="2" applyNumberFormat="1" applyFill="1" applyBorder="1" applyAlignment="1">
      <alignment horizontal="center"/>
    </xf>
    <xf numFmtId="169" fontId="18" fillId="12" borderId="5" xfId="2" applyNumberFormat="1" applyFont="1" applyFill="1" applyBorder="1" applyAlignment="1">
      <alignment horizontal="center"/>
    </xf>
    <xf numFmtId="176" fontId="18" fillId="0" borderId="5" xfId="0" applyNumberFormat="1" applyFont="1" applyFill="1" applyBorder="1" applyProtection="1">
      <protection hidden="1"/>
    </xf>
    <xf numFmtId="2" fontId="18" fillId="0" borderId="5" xfId="2" applyNumberFormat="1" applyFill="1" applyBorder="1" applyAlignment="1">
      <alignment horizontal="center"/>
    </xf>
    <xf numFmtId="178" fontId="18" fillId="0" borderId="5" xfId="0" applyNumberFormat="1" applyFont="1" applyFill="1" applyBorder="1" applyProtection="1">
      <protection hidden="1"/>
    </xf>
    <xf numFmtId="164" fontId="18" fillId="0" borderId="5" xfId="1" applyFont="1" applyFill="1" applyBorder="1" applyProtection="1">
      <protection hidden="1"/>
    </xf>
    <xf numFmtId="2" fontId="18" fillId="0" borderId="5" xfId="0" applyNumberFormat="1" applyFont="1" applyFill="1" applyBorder="1"/>
    <xf numFmtId="0" fontId="18" fillId="0" borderId="5" xfId="2" applyFill="1" applyBorder="1" applyAlignment="1">
      <alignment horizontal="center"/>
    </xf>
    <xf numFmtId="176" fontId="3" fillId="0" borderId="5" xfId="0" applyNumberFormat="1" applyFont="1" applyFill="1" applyBorder="1" applyProtection="1">
      <protection hidden="1"/>
    </xf>
    <xf numFmtId="2" fontId="0" fillId="0" borderId="5" xfId="0" applyNumberFormat="1" applyFill="1" applyBorder="1"/>
    <xf numFmtId="2" fontId="48" fillId="0" borderId="5" xfId="2" applyNumberFormat="1" applyFont="1" applyFill="1" applyBorder="1" applyAlignment="1">
      <alignment horizontal="center"/>
    </xf>
    <xf numFmtId="178" fontId="38" fillId="0" borderId="5" xfId="0" applyNumberFormat="1" applyFont="1" applyFill="1" applyBorder="1" applyProtection="1">
      <protection hidden="1"/>
    </xf>
    <xf numFmtId="178" fontId="39" fillId="0" borderId="5" xfId="0" applyNumberFormat="1" applyFont="1" applyFill="1" applyBorder="1" applyProtection="1">
      <protection hidden="1"/>
    </xf>
    <xf numFmtId="178" fontId="3" fillId="0" borderId="5" xfId="0" applyNumberFormat="1" applyFont="1" applyFill="1" applyBorder="1" applyProtection="1">
      <protection hidden="1"/>
    </xf>
    <xf numFmtId="178" fontId="40" fillId="0" borderId="5" xfId="0" applyNumberFormat="1" applyFont="1" applyFill="1" applyBorder="1" applyProtection="1">
      <protection hidden="1"/>
    </xf>
    <xf numFmtId="176" fontId="41" fillId="0" borderId="5" xfId="0" applyNumberFormat="1" applyFont="1" applyFill="1" applyBorder="1" applyProtection="1">
      <protection hidden="1"/>
    </xf>
    <xf numFmtId="2" fontId="42" fillId="0" borderId="5" xfId="2" applyNumberFormat="1" applyFont="1" applyFill="1" applyBorder="1" applyAlignment="1">
      <alignment horizontal="center"/>
    </xf>
    <xf numFmtId="178" fontId="41" fillId="0" borderId="5" xfId="0" applyNumberFormat="1" applyFont="1" applyFill="1" applyBorder="1" applyProtection="1">
      <protection hidden="1"/>
    </xf>
    <xf numFmtId="2" fontId="0" fillId="0" borderId="0" xfId="0" applyNumberFormat="1" applyFill="1"/>
    <xf numFmtId="2" fontId="18" fillId="12" borderId="5" xfId="2" applyNumberFormat="1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164" fontId="18" fillId="0" borderId="5" xfId="1" applyFont="1" applyFill="1" applyBorder="1" applyAlignment="1">
      <alignment horizontal="center"/>
    </xf>
    <xf numFmtId="2" fontId="16" fillId="0" borderId="5" xfId="0" applyNumberFormat="1" applyFont="1" applyFill="1" applyBorder="1"/>
    <xf numFmtId="2" fontId="35" fillId="0" borderId="5" xfId="0" applyNumberFormat="1" applyFont="1" applyFill="1" applyBorder="1"/>
    <xf numFmtId="2" fontId="43" fillId="0" borderId="5" xfId="0" applyNumberFormat="1" applyFont="1" applyFill="1" applyBorder="1"/>
    <xf numFmtId="172" fontId="3" fillId="12" borderId="5" xfId="0" applyNumberFormat="1" applyFont="1" applyFill="1" applyBorder="1" applyProtection="1">
      <protection hidden="1"/>
    </xf>
    <xf numFmtId="168" fontId="42" fillId="11" borderId="5" xfId="2" applyNumberFormat="1" applyFont="1" applyFill="1" applyBorder="1" applyAlignment="1">
      <alignment horizontal="center"/>
    </xf>
    <xf numFmtId="168" fontId="48" fillId="11" borderId="5" xfId="2" applyNumberFormat="1" applyFont="1" applyFill="1" applyBorder="1" applyAlignment="1">
      <alignment horizontal="center"/>
    </xf>
    <xf numFmtId="169" fontId="42" fillId="11" borderId="5" xfId="2" applyNumberFormat="1" applyFont="1" applyFill="1" applyBorder="1" applyAlignment="1">
      <alignment horizontal="center"/>
    </xf>
    <xf numFmtId="172" fontId="41" fillId="11" borderId="5" xfId="0" applyNumberFormat="1" applyFont="1" applyFill="1" applyBorder="1" applyProtection="1">
      <protection hidden="1"/>
    </xf>
    <xf numFmtId="172" fontId="3" fillId="11" borderId="5" xfId="0" applyNumberFormat="1" applyFont="1" applyFill="1" applyBorder="1" applyAlignment="1" applyProtection="1">
      <alignment horizontal="center"/>
      <protection hidden="1"/>
    </xf>
    <xf numFmtId="2" fontId="42" fillId="11" borderId="5" xfId="2" applyNumberFormat="1" applyFont="1" applyFill="1" applyBorder="1" applyAlignment="1">
      <alignment horizontal="center"/>
    </xf>
    <xf numFmtId="2" fontId="48" fillId="11" borderId="5" xfId="2" applyNumberFormat="1" applyFont="1" applyFill="1" applyBorder="1" applyAlignment="1">
      <alignment horizontal="center"/>
    </xf>
    <xf numFmtId="2" fontId="48" fillId="12" borderId="5" xfId="2" applyNumberFormat="1" applyFont="1" applyFill="1" applyBorder="1" applyAlignment="1">
      <alignment horizontal="center"/>
    </xf>
    <xf numFmtId="168" fontId="18" fillId="13" borderId="5" xfId="2" applyNumberFormat="1" applyFill="1" applyBorder="1" applyAlignment="1">
      <alignment horizontal="center"/>
    </xf>
    <xf numFmtId="169" fontId="48" fillId="11" borderId="5" xfId="2" applyNumberFormat="1" applyFont="1" applyFill="1" applyBorder="1" applyAlignment="1">
      <alignment horizontal="center"/>
    </xf>
    <xf numFmtId="164" fontId="18" fillId="14" borderId="5" xfId="1" applyFont="1" applyFill="1" applyBorder="1" applyAlignment="1">
      <alignment horizontal="center"/>
    </xf>
    <xf numFmtId="168" fontId="42" fillId="12" borderId="5" xfId="2" applyNumberFormat="1" applyFont="1" applyFill="1" applyBorder="1" applyAlignment="1">
      <alignment horizontal="center"/>
    </xf>
    <xf numFmtId="169" fontId="42" fillId="12" borderId="5" xfId="2" applyNumberFormat="1" applyFont="1" applyFill="1" applyBorder="1" applyAlignment="1">
      <alignment horizontal="center"/>
    </xf>
    <xf numFmtId="169" fontId="48" fillId="12" borderId="5" xfId="2" applyNumberFormat="1" applyFont="1" applyFill="1" applyBorder="1" applyAlignment="1">
      <alignment horizontal="center"/>
    </xf>
    <xf numFmtId="2" fontId="18" fillId="12" borderId="5" xfId="2" applyNumberFormat="1" applyFont="1" applyFill="1" applyBorder="1" applyAlignment="1">
      <alignment horizontal="center"/>
    </xf>
    <xf numFmtId="0" fontId="13" fillId="0" borderId="0" xfId="0" applyFont="1" applyAlignment="1" applyProtection="1">
      <alignment horizontal="center"/>
      <protection locked="0" hidden="1"/>
    </xf>
    <xf numFmtId="0" fontId="11" fillId="0" borderId="0" xfId="0" applyFont="1" applyAlignment="1" applyProtection="1">
      <alignment horizontal="right"/>
      <protection hidden="1"/>
    </xf>
    <xf numFmtId="0" fontId="11" fillId="0" borderId="12" xfId="0" applyFont="1" applyBorder="1" applyAlignment="1" applyProtection="1">
      <alignment horizontal="left"/>
      <protection locked="0" hidden="1"/>
    </xf>
    <xf numFmtId="165" fontId="11" fillId="0" borderId="42" xfId="0" applyNumberFormat="1" applyFont="1" applyBorder="1" applyAlignment="1" applyProtection="1">
      <alignment horizontal="left"/>
      <protection locked="0" hidden="1"/>
    </xf>
    <xf numFmtId="0" fontId="11" fillId="0" borderId="42" xfId="0" applyFont="1" applyBorder="1" applyAlignment="1" applyProtection="1">
      <alignment horizontal="left"/>
      <protection locked="0" hidden="1"/>
    </xf>
    <xf numFmtId="0" fontId="25" fillId="0" borderId="43" xfId="0" applyFont="1" applyBorder="1" applyAlignment="1" applyProtection="1">
      <alignment horizontal="left" vertical="center" shrinkToFit="1"/>
      <protection hidden="1"/>
    </xf>
    <xf numFmtId="0" fontId="25" fillId="0" borderId="24" xfId="0" applyFont="1" applyBorder="1" applyAlignment="1" applyProtection="1">
      <alignment horizontal="left" vertical="center" shrinkToFit="1"/>
      <protection hidden="1"/>
    </xf>
    <xf numFmtId="0" fontId="25" fillId="0" borderId="52" xfId="0" applyFont="1" applyBorder="1" applyAlignment="1" applyProtection="1">
      <alignment horizontal="left" vertical="center" shrinkToFit="1"/>
      <protection hidden="1"/>
    </xf>
    <xf numFmtId="0" fontId="25" fillId="0" borderId="29" xfId="0" applyFont="1" applyBorder="1" applyAlignment="1" applyProtection="1">
      <alignment horizontal="left" vertical="center" shrinkToFit="1"/>
      <protection hidden="1"/>
    </xf>
    <xf numFmtId="0" fontId="25" fillId="0" borderId="51" xfId="0" applyFont="1" applyBorder="1" applyAlignment="1" applyProtection="1">
      <alignment horizontal="left" vertical="center" shrinkToFit="1"/>
      <protection hidden="1"/>
    </xf>
    <xf numFmtId="0" fontId="25" fillId="0" borderId="20" xfId="0" applyFont="1" applyBorder="1" applyAlignment="1" applyProtection="1">
      <alignment horizontal="left" vertical="center" shrinkToFit="1"/>
      <protection hidden="1"/>
    </xf>
    <xf numFmtId="0" fontId="3" fillId="0" borderId="27" xfId="0" applyFont="1" applyBorder="1" applyAlignment="1" applyProtection="1">
      <alignment horizontal="left" vertical="center"/>
      <protection hidden="1"/>
    </xf>
    <xf numFmtId="0" fontId="3" fillId="0" borderId="44" xfId="0" applyFont="1" applyBorder="1" applyAlignment="1" applyProtection="1">
      <alignment horizontal="left" vertical="center"/>
      <protection hidden="1"/>
    </xf>
    <xf numFmtId="0" fontId="3" fillId="0" borderId="24" xfId="0" applyFont="1" applyBorder="1" applyAlignment="1" applyProtection="1">
      <alignment horizontal="left" vertical="center"/>
      <protection hidden="1"/>
    </xf>
    <xf numFmtId="0" fontId="3" fillId="0" borderId="52" xfId="0" applyFont="1" applyBorder="1" applyAlignment="1" applyProtection="1">
      <alignment horizontal="left" vertical="center"/>
      <protection hidden="1"/>
    </xf>
    <xf numFmtId="0" fontId="3" fillId="0" borderId="53" xfId="0" applyFont="1" applyBorder="1" applyAlignment="1" applyProtection="1">
      <alignment horizontal="left" vertical="center"/>
      <protection hidden="1"/>
    </xf>
    <xf numFmtId="0" fontId="3" fillId="0" borderId="54" xfId="0" applyFont="1" applyBorder="1" applyAlignment="1" applyProtection="1">
      <alignment horizontal="left" vertical="center"/>
      <protection hidden="1"/>
    </xf>
    <xf numFmtId="0" fontId="10" fillId="0" borderId="55" xfId="0" applyFont="1" applyBorder="1" applyAlignment="1" applyProtection="1">
      <alignment horizontal="left" vertical="center"/>
      <protection hidden="1"/>
    </xf>
    <xf numFmtId="0" fontId="4" fillId="0" borderId="56" xfId="0" applyFont="1" applyBorder="1" applyAlignment="1" applyProtection="1">
      <alignment horizontal="center"/>
      <protection hidden="1"/>
    </xf>
    <xf numFmtId="0" fontId="10" fillId="0" borderId="57" xfId="0" applyFont="1" applyBorder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horizontal="left" vertical="center"/>
      <protection locked="0" hidden="1"/>
    </xf>
    <xf numFmtId="0" fontId="3" fillId="0" borderId="23" xfId="0" applyFont="1" applyBorder="1" applyAlignment="1" applyProtection="1">
      <alignment horizontal="left" vertical="center"/>
      <protection hidden="1"/>
    </xf>
    <xf numFmtId="0" fontId="3" fillId="0" borderId="58" xfId="0" applyFont="1" applyBorder="1" applyAlignment="1" applyProtection="1">
      <alignment horizontal="left" vertical="center"/>
      <protection hidden="1"/>
    </xf>
    <xf numFmtId="0" fontId="3" fillId="0" borderId="20" xfId="0" applyFont="1" applyBorder="1" applyAlignment="1" applyProtection="1">
      <alignment horizontal="left" vertical="center"/>
      <protection hidden="1"/>
    </xf>
    <xf numFmtId="0" fontId="3" fillId="0" borderId="51" xfId="0" applyFont="1" applyBorder="1" applyAlignment="1" applyProtection="1">
      <alignment horizontal="left" vertical="center"/>
      <protection hidden="1"/>
    </xf>
    <xf numFmtId="0" fontId="3" fillId="0" borderId="59" xfId="0" applyFont="1" applyBorder="1" applyAlignment="1" applyProtection="1">
      <alignment horizontal="left" vertical="center"/>
      <protection hidden="1"/>
    </xf>
    <xf numFmtId="0" fontId="3" fillId="0" borderId="43" xfId="0" applyFont="1" applyBorder="1" applyAlignment="1" applyProtection="1">
      <alignment horizontal="left" vertical="center"/>
      <protection hidden="1"/>
    </xf>
    <xf numFmtId="0" fontId="3" fillId="0" borderId="45" xfId="0" applyFont="1" applyBorder="1" applyAlignment="1" applyProtection="1">
      <alignment horizontal="left" vertical="center"/>
      <protection hidden="1"/>
    </xf>
    <xf numFmtId="0" fontId="10" fillId="0" borderId="42" xfId="0" applyFont="1" applyBorder="1" applyAlignment="1" applyProtection="1">
      <alignment horizontal="left" vertical="center"/>
      <protection hidden="1"/>
    </xf>
    <xf numFmtId="177" fontId="4" fillId="0" borderId="46" xfId="0" applyNumberFormat="1" applyFont="1" applyBorder="1" applyAlignment="1" applyProtection="1">
      <alignment horizontal="left" vertical="center"/>
      <protection locked="0" hidden="1"/>
    </xf>
    <xf numFmtId="0" fontId="27" fillId="0" borderId="47" xfId="0" applyFont="1" applyBorder="1" applyAlignment="1" applyProtection="1">
      <alignment horizontal="left" vertical="center"/>
      <protection locked="0" hidden="1"/>
    </xf>
    <xf numFmtId="0" fontId="10" fillId="0" borderId="46" xfId="0" applyFont="1" applyBorder="1" applyAlignment="1" applyProtection="1">
      <alignment horizontal="left" vertical="center" indent="1"/>
      <protection locked="0" hidden="1"/>
    </xf>
    <xf numFmtId="0" fontId="0" fillId="0" borderId="48" xfId="0" applyBorder="1" applyAlignment="1" applyProtection="1">
      <alignment horizontal="left" vertical="center" indent="1"/>
      <protection locked="0" hidden="1"/>
    </xf>
    <xf numFmtId="0" fontId="0" fillId="0" borderId="47" xfId="0" applyBorder="1" applyAlignment="1" applyProtection="1">
      <alignment horizontal="left" vertical="center" indent="1"/>
      <protection locked="0" hidden="1"/>
    </xf>
    <xf numFmtId="0" fontId="5" fillId="0" borderId="49" xfId="0" applyFont="1" applyBorder="1" applyAlignment="1" applyProtection="1">
      <alignment horizontal="center" vertical="center" wrapText="1"/>
      <protection hidden="1"/>
    </xf>
    <xf numFmtId="0" fontId="5" fillId="0" borderId="50" xfId="0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 applyProtection="1">
      <alignment horizontal="left" vertical="center"/>
      <protection hidden="1"/>
    </xf>
    <xf numFmtId="0" fontId="2" fillId="0" borderId="29" xfId="0" applyFont="1" applyBorder="1" applyAlignment="1" applyProtection="1">
      <alignment horizontal="left" vertical="center"/>
      <protection hidden="1"/>
    </xf>
    <xf numFmtId="0" fontId="2" fillId="0" borderId="51" xfId="0" applyFont="1" applyBorder="1" applyAlignment="1" applyProtection="1">
      <alignment horizontal="left" vertical="center"/>
      <protection hidden="1"/>
    </xf>
    <xf numFmtId="0" fontId="2" fillId="0" borderId="20" xfId="0" applyFont="1" applyBorder="1" applyAlignment="1" applyProtection="1">
      <alignment horizontal="left" vertical="center"/>
      <protection hidden="1"/>
    </xf>
    <xf numFmtId="0" fontId="2" fillId="0" borderId="43" xfId="0" applyFont="1" applyBorder="1" applyAlignment="1" applyProtection="1">
      <alignment horizontal="left" vertical="center"/>
      <protection hidden="1"/>
    </xf>
    <xf numFmtId="0" fontId="2" fillId="0" borderId="24" xfId="0" applyFont="1" applyBorder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0" fillId="0" borderId="62" xfId="0" applyBorder="1" applyAlignment="1" applyProtection="1">
      <alignment horizontal="center" vertical="center" wrapText="1"/>
      <protection hidden="1"/>
    </xf>
    <xf numFmtId="0" fontId="8" fillId="0" borderId="62" xfId="0" applyFont="1" applyBorder="1" applyAlignment="1" applyProtection="1">
      <alignment horizontal="center" vertical="center" wrapText="1"/>
      <protection hidden="1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8" fillId="0" borderId="58" xfId="0" applyFont="1" applyBorder="1" applyAlignment="1" applyProtection="1">
      <alignment horizontal="center" vertical="center" wrapText="1"/>
      <protection hidden="1"/>
    </xf>
    <xf numFmtId="0" fontId="8" fillId="0" borderId="59" xfId="0" applyFont="1" applyBorder="1" applyAlignment="1" applyProtection="1">
      <alignment horizontal="center" vertical="center" wrapText="1"/>
      <protection hidden="1"/>
    </xf>
    <xf numFmtId="0" fontId="5" fillId="0" borderId="71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72" xfId="0" applyFont="1" applyBorder="1" applyAlignment="1" applyProtection="1">
      <alignment horizontal="center" vertical="center" wrapText="1"/>
      <protection hidden="1"/>
    </xf>
    <xf numFmtId="0" fontId="5" fillId="0" borderId="73" xfId="0" applyFont="1" applyBorder="1" applyAlignment="1" applyProtection="1">
      <alignment horizontal="center" vertical="center" wrapText="1"/>
      <protection hidden="1"/>
    </xf>
    <xf numFmtId="0" fontId="33" fillId="0" borderId="46" xfId="0" applyFont="1" applyBorder="1" applyAlignment="1" applyProtection="1">
      <alignment horizontal="left" vertical="center" indent="1"/>
      <protection locked="0" hidden="1"/>
    </xf>
    <xf numFmtId="0" fontId="33" fillId="0" borderId="48" xfId="0" applyFont="1" applyBorder="1" applyAlignment="1" applyProtection="1">
      <alignment horizontal="left" vertical="center" indent="1"/>
      <protection locked="0" hidden="1"/>
    </xf>
    <xf numFmtId="0" fontId="33" fillId="0" borderId="47" xfId="0" applyFont="1" applyBorder="1" applyAlignment="1" applyProtection="1">
      <alignment horizontal="left" vertical="center" inden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8" fillId="0" borderId="74" xfId="0" applyFont="1" applyBorder="1" applyAlignment="1" applyProtection="1">
      <alignment horizontal="center" vertical="center" wrapText="1"/>
      <protection locked="0" hidden="1"/>
    </xf>
    <xf numFmtId="173" fontId="10" fillId="0" borderId="0" xfId="0" applyNumberFormat="1" applyFont="1" applyAlignment="1" applyProtection="1">
      <alignment horizontal="left" vertical="center"/>
      <protection hidden="1"/>
    </xf>
    <xf numFmtId="173" fontId="0" fillId="0" borderId="0" xfId="0" applyNumberFormat="1" applyAlignment="1" applyProtection="1">
      <alignment horizontal="left" vertical="center"/>
      <protection hidden="1"/>
    </xf>
    <xf numFmtId="20" fontId="15" fillId="0" borderId="46" xfId="0" applyNumberFormat="1" applyFont="1" applyBorder="1" applyAlignment="1" applyProtection="1">
      <alignment horizontal="center" vertical="center"/>
      <protection locked="0" hidden="1"/>
    </xf>
    <xf numFmtId="0" fontId="0" fillId="0" borderId="47" xfId="0" applyBorder="1" applyAlignment="1" applyProtection="1">
      <alignment vertical="center"/>
      <protection locked="0" hidden="1"/>
    </xf>
    <xf numFmtId="0" fontId="8" fillId="0" borderId="0" xfId="0" applyFont="1" applyAlignment="1" applyProtection="1">
      <alignment horizontal="center"/>
      <protection hidden="1"/>
    </xf>
    <xf numFmtId="0" fontId="8" fillId="0" borderId="21" xfId="0" applyFont="1" applyBorder="1" applyAlignment="1" applyProtection="1">
      <alignment textRotation="90"/>
      <protection hidden="1"/>
    </xf>
    <xf numFmtId="0" fontId="8" fillId="0" borderId="25" xfId="0" applyFont="1" applyBorder="1" applyAlignment="1" applyProtection="1">
      <alignment textRotation="90"/>
      <protection hidden="1"/>
    </xf>
    <xf numFmtId="0" fontId="8" fillId="0" borderId="19" xfId="0" applyFont="1" applyBorder="1" applyAlignment="1" applyProtection="1">
      <alignment textRotation="90"/>
      <protection hidden="1"/>
    </xf>
    <xf numFmtId="0" fontId="8" fillId="0" borderId="30" xfId="0" applyFont="1" applyBorder="1" applyAlignment="1" applyProtection="1">
      <alignment textRotation="90"/>
      <protection hidden="1"/>
    </xf>
    <xf numFmtId="0" fontId="8" fillId="0" borderId="63" xfId="0" applyFont="1" applyBorder="1" applyAlignment="1" applyProtection="1">
      <alignment horizontal="left" textRotation="90"/>
      <protection hidden="1"/>
    </xf>
    <xf numFmtId="0" fontId="8" fillId="0" borderId="64" xfId="0" applyFont="1" applyBorder="1" applyAlignment="1" applyProtection="1">
      <alignment horizontal="left" textRotation="90"/>
      <protection hidden="1"/>
    </xf>
    <xf numFmtId="0" fontId="8" fillId="0" borderId="65" xfId="0" applyFont="1" applyBorder="1" applyAlignment="1" applyProtection="1">
      <alignment horizontal="left" textRotation="90"/>
      <protection hidden="1"/>
    </xf>
    <xf numFmtId="0" fontId="8" fillId="0" borderId="66" xfId="0" applyFont="1" applyBorder="1" applyAlignment="1" applyProtection="1">
      <alignment horizontal="left" textRotation="90"/>
      <protection hidden="1"/>
    </xf>
    <xf numFmtId="0" fontId="8" fillId="0" borderId="0" xfId="0" applyFont="1" applyAlignment="1" applyProtection="1">
      <alignment horizontal="left" textRotation="90"/>
      <protection hidden="1"/>
    </xf>
    <xf numFmtId="0" fontId="8" fillId="0" borderId="67" xfId="0" applyFont="1" applyBorder="1" applyAlignment="1" applyProtection="1">
      <alignment horizontal="left" textRotation="90"/>
      <protection hidden="1"/>
    </xf>
    <xf numFmtId="0" fontId="8" fillId="0" borderId="68" xfId="0" applyFont="1" applyBorder="1" applyAlignment="1" applyProtection="1">
      <alignment horizontal="left" textRotation="90"/>
      <protection hidden="1"/>
    </xf>
    <xf numFmtId="0" fontId="8" fillId="0" borderId="69" xfId="0" applyFont="1" applyBorder="1" applyAlignment="1" applyProtection="1">
      <alignment horizontal="left" textRotation="90"/>
      <protection hidden="1"/>
    </xf>
    <xf numFmtId="0" fontId="8" fillId="0" borderId="70" xfId="0" applyFont="1" applyBorder="1" applyAlignment="1" applyProtection="1">
      <alignment horizontal="left" textRotation="90"/>
      <protection hidden="1"/>
    </xf>
    <xf numFmtId="0" fontId="8" fillId="0" borderId="0" xfId="0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0" fontId="8" fillId="0" borderId="7" xfId="0" applyFont="1" applyBorder="1" applyAlignment="1" applyProtection="1">
      <alignment textRotation="90"/>
      <protection hidden="1"/>
    </xf>
    <xf numFmtId="0" fontId="8" fillId="0" borderId="8" xfId="0" applyFont="1" applyBorder="1" applyAlignment="1" applyProtection="1">
      <alignment textRotation="90"/>
      <protection hidden="1"/>
    </xf>
    <xf numFmtId="0" fontId="8" fillId="0" borderId="18" xfId="0" applyFont="1" applyBorder="1" applyAlignment="1" applyProtection="1">
      <alignment textRotation="90"/>
      <protection hidden="1"/>
    </xf>
    <xf numFmtId="0" fontId="8" fillId="0" borderId="28" xfId="0" applyFont="1" applyBorder="1" applyAlignment="1" applyProtection="1">
      <alignment textRotation="90"/>
      <protection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0" fillId="0" borderId="62" xfId="0" applyBorder="1" applyAlignment="1" applyProtection="1">
      <alignment horizontal="center" vertical="center" wrapText="1"/>
      <protection locked="0" hidden="1"/>
    </xf>
    <xf numFmtId="0" fontId="8" fillId="0" borderId="4" xfId="0" applyFont="1" applyBorder="1" applyAlignment="1" applyProtection="1">
      <alignment textRotation="90"/>
      <protection hidden="1"/>
    </xf>
    <xf numFmtId="0" fontId="8" fillId="0" borderId="5" xfId="0" applyFont="1" applyBorder="1" applyAlignment="1" applyProtection="1">
      <alignment textRotation="90"/>
      <protection hidden="1"/>
    </xf>
    <xf numFmtId="0" fontId="8" fillId="0" borderId="13" xfId="0" applyFont="1" applyBorder="1" applyAlignment="1" applyProtection="1">
      <alignment textRotation="90"/>
      <protection hidden="1"/>
    </xf>
    <xf numFmtId="0" fontId="8" fillId="0" borderId="6" xfId="0" applyFont="1" applyBorder="1" applyAlignment="1" applyProtection="1">
      <alignment textRotation="90"/>
      <protection hidden="1"/>
    </xf>
    <xf numFmtId="0" fontId="6" fillId="0" borderId="51" xfId="0" applyFont="1" applyBorder="1" applyAlignment="1" applyProtection="1">
      <alignment horizontal="left" vertical="center" shrinkToFit="1"/>
      <protection hidden="1"/>
    </xf>
    <xf numFmtId="0" fontId="6" fillId="0" borderId="20" xfId="0" applyFont="1" applyBorder="1" applyAlignment="1" applyProtection="1">
      <alignment horizontal="left" vertical="center" shrinkToFit="1"/>
      <protection hidden="1"/>
    </xf>
    <xf numFmtId="0" fontId="10" fillId="0" borderId="40" xfId="0" applyFont="1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10" fillId="0" borderId="44" xfId="0" applyFont="1" applyBorder="1" applyAlignment="1" applyProtection="1">
      <alignment horizontal="left" vertical="center"/>
      <protection hidden="1"/>
    </xf>
    <xf numFmtId="0" fontId="0" fillId="0" borderId="44" xfId="0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28" fillId="0" borderId="46" xfId="0" applyFont="1" applyBorder="1" applyAlignment="1" applyProtection="1">
      <alignment horizontal="left" vertical="center"/>
      <protection locked="0" hidden="1"/>
    </xf>
    <xf numFmtId="0" fontId="21" fillId="0" borderId="48" xfId="0" applyFont="1" applyBorder="1" applyAlignment="1" applyProtection="1">
      <alignment vertical="center"/>
      <protection locked="0" hidden="1"/>
    </xf>
    <xf numFmtId="0" fontId="21" fillId="0" borderId="47" xfId="0" applyFont="1" applyBorder="1" applyAlignment="1" applyProtection="1">
      <alignment vertical="center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0" fillId="0" borderId="60" xfId="0" applyBorder="1" applyAlignment="1" applyProtection="1">
      <alignment horizontal="center" vertical="center" wrapText="1"/>
      <protection locked="0"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51" xfId="0" applyFont="1" applyBorder="1" applyAlignment="1" applyProtection="1">
      <alignment horizontal="center" vertical="center" wrapText="1"/>
      <protection locked="0" hidden="1"/>
    </xf>
    <xf numFmtId="0" fontId="8" fillId="0" borderId="61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2" fontId="8" fillId="0" borderId="2" xfId="0" applyNumberFormat="1" applyFont="1" applyBorder="1" applyAlignment="1" applyProtection="1">
      <alignment horizontal="center" vertical="center" wrapText="1"/>
      <protection hidden="1"/>
    </xf>
    <xf numFmtId="2" fontId="0" fillId="0" borderId="62" xfId="0" applyNumberFormat="1" applyBorder="1" applyAlignment="1" applyProtection="1">
      <alignment horizontal="center" vertical="center" wrapText="1"/>
      <protection hidden="1"/>
    </xf>
    <xf numFmtId="0" fontId="6" fillId="0" borderId="52" xfId="0" applyFont="1" applyBorder="1" applyAlignment="1" applyProtection="1">
      <alignment horizontal="left" vertical="center" shrinkToFit="1"/>
      <protection hidden="1"/>
    </xf>
    <xf numFmtId="0" fontId="6" fillId="0" borderId="29" xfId="0" applyFont="1" applyBorder="1" applyAlignment="1" applyProtection="1">
      <alignment horizontal="left" vertical="center" shrinkToFi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0" fillId="0" borderId="60" xfId="0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74" xfId="0" applyFont="1" applyBorder="1" applyAlignment="1" applyProtection="1">
      <alignment horizontal="center" vertical="center" wrapText="1"/>
      <protection hidden="1"/>
    </xf>
    <xf numFmtId="0" fontId="10" fillId="0" borderId="43" xfId="0" applyFont="1" applyBorder="1" applyAlignment="1" applyProtection="1">
      <alignment horizontal="left" vertical="center"/>
      <protection locked="0" hidden="1"/>
    </xf>
    <xf numFmtId="0" fontId="10" fillId="0" borderId="24" xfId="0" applyFont="1" applyBorder="1" applyAlignment="1" applyProtection="1">
      <alignment horizontal="left" vertical="center"/>
      <protection locked="0" hidden="1"/>
    </xf>
    <xf numFmtId="173" fontId="10" fillId="0" borderId="69" xfId="0" applyNumberFormat="1" applyFont="1" applyBorder="1" applyAlignment="1" applyProtection="1">
      <alignment horizontal="left" vertical="center"/>
      <protection hidden="1"/>
    </xf>
    <xf numFmtId="20" fontId="15" fillId="0" borderId="47" xfId="0" applyNumberFormat="1" applyFont="1" applyBorder="1" applyAlignment="1" applyProtection="1">
      <alignment horizontal="center" vertical="center"/>
      <protection locked="0"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5" borderId="43" xfId="0" applyFont="1" applyFill="1" applyBorder="1" applyAlignment="1" applyProtection="1">
      <alignment horizontal="center" vertical="center"/>
      <protection hidden="1"/>
    </xf>
    <xf numFmtId="0" fontId="9" fillId="5" borderId="44" xfId="0" applyFont="1" applyFill="1" applyBorder="1" applyAlignment="1" applyProtection="1">
      <alignment horizontal="center" vertical="center"/>
      <protection hidden="1"/>
    </xf>
    <xf numFmtId="0" fontId="9" fillId="5" borderId="24" xfId="0" applyFont="1" applyFill="1" applyBorder="1" applyAlignment="1" applyProtection="1">
      <alignment horizontal="center" vertical="center"/>
      <protection hidden="1"/>
    </xf>
    <xf numFmtId="0" fontId="9" fillId="0" borderId="43" xfId="0" applyFont="1" applyBorder="1" applyAlignment="1" applyProtection="1">
      <alignment horizontal="center" vertical="center"/>
      <protection hidden="1"/>
    </xf>
    <xf numFmtId="0" fontId="9" fillId="0" borderId="44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4" borderId="5" xfId="0" applyFont="1" applyFill="1" applyBorder="1" applyAlignment="1" applyProtection="1">
      <alignment horizontal="center" vertical="center"/>
      <protection hidden="1"/>
    </xf>
    <xf numFmtId="0" fontId="9" fillId="4" borderId="75" xfId="0" applyFont="1" applyFill="1" applyBorder="1" applyAlignment="1" applyProtection="1">
      <alignment horizontal="center" vertical="center"/>
      <protection hidden="1"/>
    </xf>
    <xf numFmtId="0" fontId="9" fillId="4" borderId="56" xfId="0" applyFont="1" applyFill="1" applyBorder="1" applyAlignment="1" applyProtection="1">
      <alignment horizontal="center" vertical="center"/>
      <protection hidden="1"/>
    </xf>
    <xf numFmtId="0" fontId="0" fillId="0" borderId="56" xfId="0" applyBorder="1"/>
    <xf numFmtId="0" fontId="9" fillId="0" borderId="75" xfId="0" applyFont="1" applyBorder="1" applyAlignment="1" applyProtection="1">
      <alignment horizontal="center" vertical="center"/>
      <protection hidden="1"/>
    </xf>
    <xf numFmtId="0" fontId="9" fillId="0" borderId="56" xfId="0" applyFont="1" applyBorder="1" applyAlignment="1" applyProtection="1">
      <alignment horizontal="center" vertical="center"/>
      <protection hidden="1"/>
    </xf>
    <xf numFmtId="0" fontId="9" fillId="5" borderId="5" xfId="0" applyFont="1" applyFill="1" applyBorder="1" applyAlignment="1" applyProtection="1">
      <alignment horizontal="center" vertical="center"/>
      <protection hidden="1"/>
    </xf>
    <xf numFmtId="0" fontId="0" fillId="0" borderId="5" xfId="0" applyBorder="1"/>
  </cellXfs>
  <cellStyles count="3">
    <cellStyle name="Čárka" xfId="1" builtinId="3"/>
    <cellStyle name="Normální" xfId="0" builtinId="0"/>
    <cellStyle name="Normální 2" xfId="2" xr:uid="{00000000-0005-0000-0000-000002000000}"/>
  </cellStyles>
  <dxfs count="11">
    <dxf>
      <fill>
        <patternFill patternType="darkUp">
          <bgColor indexed="9"/>
        </patternFill>
      </fill>
    </dxf>
    <dxf>
      <fill>
        <patternFill patternType="darkUp">
          <bgColor indexed="9"/>
        </patternFill>
      </fill>
    </dxf>
    <dxf>
      <fill>
        <patternFill patternType="darkUp">
          <bgColor indexed="9"/>
        </patternFill>
      </fill>
    </dxf>
    <dxf>
      <fill>
        <patternFill patternType="darkUp">
          <bgColor indexed="9"/>
        </patternFill>
      </fill>
    </dxf>
    <dxf>
      <font>
        <b/>
        <i val="0"/>
        <condense val="0"/>
        <extend val="0"/>
      </font>
      <fill>
        <patternFill patternType="none">
          <fgColor indexed="64"/>
          <bgColor indexed="65"/>
        </patternFill>
      </fill>
    </dxf>
    <dxf>
      <fill>
        <patternFill patternType="darkUp">
          <bgColor indexed="9"/>
        </patternFill>
      </fill>
    </dxf>
    <dxf>
      <font>
        <b/>
        <i val="0"/>
        <condense val="0"/>
        <extend val="0"/>
      </font>
      <fill>
        <patternFill patternType="none">
          <fgColor indexed="64"/>
          <bgColor indexed="65"/>
        </patternFill>
      </fill>
    </dxf>
    <dxf>
      <fill>
        <patternFill patternType="darkUp">
          <bgColor indexed="9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0</xdr:row>
      <xdr:rowOff>95250</xdr:rowOff>
    </xdr:from>
    <xdr:to>
      <xdr:col>1</xdr:col>
      <xdr:colOff>169333</xdr:colOff>
      <xdr:row>4</xdr:row>
      <xdr:rowOff>52916</xdr:rowOff>
    </xdr:to>
    <xdr:sp macro="" textlink="">
      <xdr:nvSpPr>
        <xdr:cNvPr id="7" name="Obdélní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52917" y="95250"/>
          <a:ext cx="624416" cy="899583"/>
        </a:xfrm>
        <a:prstGeom prst="rect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50800" dist="50800" dir="1800000" algn="ctr" rotWithShape="0">
            <a:schemeClr val="tx1">
              <a:lumMod val="75000"/>
              <a:lumOff val="25000"/>
            </a:schemeClr>
          </a:outerShdw>
        </a:effectLst>
      </xdr:spPr>
      <xdr:txBody>
        <a:bodyPr vertOverflow="clip" wrap="square" lIns="18288" tIns="0" rIns="0" bIns="0" rtlCol="0" anchor="ctr" upright="1"/>
        <a:lstStyle/>
        <a:p>
          <a:endParaRPr lang="cs-CZ"/>
        </a:p>
      </xdr:txBody>
    </xdr:sp>
    <xdr:clientData fPrintsWithSheet="0"/>
  </xdr:twoCellAnchor>
  <xdr:twoCellAnchor editAs="oneCell">
    <xdr:from>
      <xdr:col>0</xdr:col>
      <xdr:colOff>266700</xdr:colOff>
      <xdr:row>2</xdr:row>
      <xdr:rowOff>76200</xdr:rowOff>
    </xdr:from>
    <xdr:to>
      <xdr:col>1</xdr:col>
      <xdr:colOff>47625</xdr:colOff>
      <xdr:row>3</xdr:row>
      <xdr:rowOff>161925</xdr:rowOff>
    </xdr:to>
    <xdr:pic>
      <xdr:nvPicPr>
        <xdr:cNvPr id="1107" name="Picture 53" descr="lock, open icon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0960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0</xdr:col>
      <xdr:colOff>295275</xdr:colOff>
      <xdr:row>0</xdr:row>
      <xdr:rowOff>152400</xdr:rowOff>
    </xdr:from>
    <xdr:to>
      <xdr:col>1</xdr:col>
      <xdr:colOff>85725</xdr:colOff>
      <xdr:row>1</xdr:row>
      <xdr:rowOff>95250</xdr:rowOff>
    </xdr:to>
    <xdr:pic>
      <xdr:nvPicPr>
        <xdr:cNvPr id="1108" name="Picture 54" descr="lock icon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152400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200025</xdr:rowOff>
        </xdr:from>
        <xdr:to>
          <xdr:col>2</xdr:col>
          <xdr:colOff>152400</xdr:colOff>
          <xdr:row>1</xdr:row>
          <xdr:rowOff>85725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152400</xdr:rowOff>
        </xdr:from>
        <xdr:to>
          <xdr:col>2</xdr:col>
          <xdr:colOff>161925</xdr:colOff>
          <xdr:row>3</xdr:row>
          <xdr:rowOff>171450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0</xdr:row>
          <xdr:rowOff>123825</xdr:rowOff>
        </xdr:from>
        <xdr:to>
          <xdr:col>9</xdr:col>
          <xdr:colOff>114300</xdr:colOff>
          <xdr:row>1</xdr:row>
          <xdr:rowOff>66675</xdr:rowOff>
        </xdr:to>
        <xdr:sp macro="" textlink="">
          <xdr:nvSpPr>
            <xdr:cNvPr id="1104" name="CommandButton1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0</xdr:row>
          <xdr:rowOff>123825</xdr:rowOff>
        </xdr:from>
        <xdr:to>
          <xdr:col>9</xdr:col>
          <xdr:colOff>771525</xdr:colOff>
          <xdr:row>1</xdr:row>
          <xdr:rowOff>66675</xdr:rowOff>
        </xdr:to>
        <xdr:sp macro="" textlink="">
          <xdr:nvSpPr>
            <xdr:cNvPr id="1105" name="CommandButton2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ny/Documents/Veny/AA-SH/&#381;eb&#345;&#237;&#269;ky,%20ro&#269;enka,%20tabulky/Bodovac&#237;/Startovky%202016%20z%201604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"/>
      <sheetName val="Sprinty(6)"/>
      <sheetName val="Sprinty(8)"/>
      <sheetName val="Běhy"/>
      <sheetName val="Dálka"/>
      <sheetName val="Trojskok"/>
      <sheetName val="Koule"/>
      <sheetName val="DISK"/>
      <sheetName val="Oštěp-kuželka"/>
      <sheetName val="Míček"/>
      <sheetName val="BODY"/>
      <sheetName val="b. dráha M"/>
      <sheetName val="b. dráha Ž"/>
      <sheetName val="b. pole M"/>
      <sheetName val="b. pole Ž"/>
    </sheetNames>
    <sheetDataSet>
      <sheetData sheetId="0">
        <row r="3">
          <cell r="E3">
            <v>42540</v>
          </cell>
          <cell r="T3">
            <v>0</v>
          </cell>
          <cell r="U3" t="str">
            <v>HML</v>
          </cell>
          <cell r="V3" t="str">
            <v>DML</v>
          </cell>
        </row>
        <row r="4">
          <cell r="T4">
            <v>10</v>
          </cell>
          <cell r="U4" t="str">
            <v>HML</v>
          </cell>
          <cell r="V4" t="str">
            <v>DML</v>
          </cell>
        </row>
        <row r="5">
          <cell r="T5">
            <v>11</v>
          </cell>
          <cell r="U5" t="str">
            <v>HML</v>
          </cell>
          <cell r="V5" t="str">
            <v>DML</v>
          </cell>
        </row>
        <row r="6">
          <cell r="T6">
            <v>12</v>
          </cell>
          <cell r="U6" t="str">
            <v>HML</v>
          </cell>
          <cell r="V6" t="str">
            <v>DML</v>
          </cell>
        </row>
        <row r="7">
          <cell r="T7">
            <v>13</v>
          </cell>
          <cell r="U7" t="str">
            <v>HML</v>
          </cell>
          <cell r="V7" t="str">
            <v>DML</v>
          </cell>
        </row>
        <row r="8">
          <cell r="A8">
            <v>1</v>
          </cell>
          <cell r="B8" t="str">
            <v>F</v>
          </cell>
          <cell r="G8">
            <v>33</v>
          </cell>
          <cell r="I8" t="e">
            <v>#N/A</v>
          </cell>
          <cell r="T8">
            <v>14</v>
          </cell>
          <cell r="U8" t="str">
            <v>HST</v>
          </cell>
          <cell r="V8" t="str">
            <v>DST</v>
          </cell>
        </row>
        <row r="9">
          <cell r="A9">
            <v>2</v>
          </cell>
          <cell r="B9" t="str">
            <v>F</v>
          </cell>
          <cell r="G9">
            <v>34</v>
          </cell>
          <cell r="I9" t="e">
            <v>#N/A</v>
          </cell>
          <cell r="T9">
            <v>15</v>
          </cell>
          <cell r="U9" t="str">
            <v>HST</v>
          </cell>
          <cell r="V9" t="str">
            <v>DST</v>
          </cell>
        </row>
        <row r="10">
          <cell r="A10">
            <v>3</v>
          </cell>
          <cell r="B10" t="str">
            <v>F</v>
          </cell>
          <cell r="G10">
            <v>53</v>
          </cell>
          <cell r="I10" t="e">
            <v>#N/A</v>
          </cell>
          <cell r="T10">
            <v>16</v>
          </cell>
          <cell r="U10" t="str">
            <v>DCI</v>
          </cell>
          <cell r="V10" t="str">
            <v>DKY</v>
          </cell>
        </row>
        <row r="11">
          <cell r="A11">
            <v>4</v>
          </cell>
          <cell r="B11" t="str">
            <v>F</v>
          </cell>
          <cell r="G11">
            <v>54</v>
          </cell>
          <cell r="I11" t="e">
            <v>#N/A</v>
          </cell>
          <cell r="T11">
            <v>17</v>
          </cell>
          <cell r="U11" t="str">
            <v>DCI</v>
          </cell>
          <cell r="V11" t="str">
            <v>DKY</v>
          </cell>
        </row>
        <row r="12">
          <cell r="A12">
            <v>5</v>
          </cell>
          <cell r="B12" t="str">
            <v>F</v>
          </cell>
          <cell r="C12">
            <v>21.59</v>
          </cell>
          <cell r="G12">
            <v>33</v>
          </cell>
          <cell r="I12" t="e">
            <v>#N/A</v>
          </cell>
          <cell r="T12">
            <v>18</v>
          </cell>
          <cell r="U12" t="str">
            <v>JŘI</v>
          </cell>
          <cell r="V12" t="str">
            <v>JKY</v>
          </cell>
        </row>
        <row r="13">
          <cell r="A13">
            <v>6</v>
          </cell>
          <cell r="B13" t="str">
            <v>F</v>
          </cell>
          <cell r="C13">
            <v>17.91</v>
          </cell>
          <cell r="G13">
            <v>34</v>
          </cell>
          <cell r="I13" t="e">
            <v>#N/A</v>
          </cell>
          <cell r="T13">
            <v>19</v>
          </cell>
          <cell r="U13" t="str">
            <v>JŘI</v>
          </cell>
          <cell r="V13" t="str">
            <v>JKY</v>
          </cell>
        </row>
        <row r="14">
          <cell r="A14">
            <v>7</v>
          </cell>
          <cell r="B14" t="str">
            <v>F</v>
          </cell>
          <cell r="C14">
            <v>16.510000000000002</v>
          </cell>
          <cell r="G14">
            <v>53</v>
          </cell>
          <cell r="I14" t="e">
            <v>#N/A</v>
          </cell>
          <cell r="T14">
            <v>20</v>
          </cell>
          <cell r="U14" t="str">
            <v>KTI</v>
          </cell>
          <cell r="V14" t="str">
            <v>KTY</v>
          </cell>
        </row>
        <row r="15">
          <cell r="A15">
            <v>8</v>
          </cell>
          <cell r="B15" t="str">
            <v>F</v>
          </cell>
          <cell r="C15">
            <v>15.96</v>
          </cell>
          <cell r="G15">
            <v>54</v>
          </cell>
          <cell r="I15" t="e">
            <v>#N/A</v>
          </cell>
          <cell r="T15">
            <v>21</v>
          </cell>
          <cell r="U15" t="str">
            <v>KTI</v>
          </cell>
          <cell r="V15" t="str">
            <v>KTY</v>
          </cell>
        </row>
        <row r="16">
          <cell r="A16">
            <v>9</v>
          </cell>
          <cell r="I16" t="str">
            <v/>
          </cell>
          <cell r="T16">
            <v>22</v>
          </cell>
          <cell r="U16" t="str">
            <v>KTI</v>
          </cell>
          <cell r="V16" t="str">
            <v>KTY</v>
          </cell>
        </row>
        <row r="17">
          <cell r="A17">
            <v>10</v>
          </cell>
          <cell r="I17" t="str">
            <v/>
          </cell>
          <cell r="T17">
            <v>23</v>
          </cell>
          <cell r="U17" t="str">
            <v>KTI</v>
          </cell>
          <cell r="V17" t="str">
            <v>KTY</v>
          </cell>
        </row>
        <row r="18">
          <cell r="A18">
            <v>11</v>
          </cell>
          <cell r="I18" t="str">
            <v/>
          </cell>
          <cell r="T18">
            <v>24</v>
          </cell>
          <cell r="U18" t="str">
            <v>M</v>
          </cell>
          <cell r="V18" t="str">
            <v>Ž</v>
          </cell>
        </row>
        <row r="19">
          <cell r="A19">
            <v>12</v>
          </cell>
          <cell r="I19" t="str">
            <v/>
          </cell>
          <cell r="T19">
            <v>25</v>
          </cell>
          <cell r="U19" t="str">
            <v>M</v>
          </cell>
          <cell r="V19" t="str">
            <v>Ž</v>
          </cell>
        </row>
        <row r="20">
          <cell r="A20">
            <v>13</v>
          </cell>
          <cell r="I20" t="str">
            <v/>
          </cell>
          <cell r="T20">
            <v>26</v>
          </cell>
          <cell r="U20" t="str">
            <v>M</v>
          </cell>
          <cell r="V20" t="str">
            <v>Ž</v>
          </cell>
        </row>
        <row r="21">
          <cell r="A21">
            <v>14</v>
          </cell>
          <cell r="I21" t="str">
            <v/>
          </cell>
        </row>
        <row r="22">
          <cell r="A22">
            <v>15</v>
          </cell>
          <cell r="I22" t="str">
            <v/>
          </cell>
        </row>
        <row r="23">
          <cell r="A23">
            <v>16</v>
          </cell>
          <cell r="I23" t="str">
            <v/>
          </cell>
        </row>
        <row r="24">
          <cell r="A24">
            <v>17</v>
          </cell>
          <cell r="I24" t="str">
            <v/>
          </cell>
        </row>
        <row r="25">
          <cell r="A25">
            <v>18</v>
          </cell>
          <cell r="I25" t="str">
            <v/>
          </cell>
        </row>
        <row r="26">
          <cell r="A26">
            <v>19</v>
          </cell>
          <cell r="I26" t="str">
            <v/>
          </cell>
        </row>
        <row r="27">
          <cell r="A27">
            <v>20</v>
          </cell>
          <cell r="I27" t="str">
            <v/>
          </cell>
        </row>
        <row r="28">
          <cell r="A28">
            <v>21</v>
          </cell>
          <cell r="I28" t="str">
            <v/>
          </cell>
        </row>
        <row r="29">
          <cell r="A29">
            <v>22</v>
          </cell>
          <cell r="I29" t="str">
            <v/>
          </cell>
        </row>
        <row r="30">
          <cell r="A30">
            <v>23</v>
          </cell>
          <cell r="I30" t="str">
            <v/>
          </cell>
        </row>
        <row r="31">
          <cell r="A31">
            <v>24</v>
          </cell>
          <cell r="I31" t="str">
            <v/>
          </cell>
        </row>
        <row r="32">
          <cell r="A32">
            <v>25</v>
          </cell>
          <cell r="I32" t="str">
            <v/>
          </cell>
        </row>
        <row r="33">
          <cell r="A33">
            <v>26</v>
          </cell>
          <cell r="I33" t="str">
            <v/>
          </cell>
        </row>
        <row r="34">
          <cell r="A34">
            <v>27</v>
          </cell>
          <cell r="I34" t="str">
            <v/>
          </cell>
        </row>
        <row r="35">
          <cell r="A35">
            <v>28</v>
          </cell>
          <cell r="I35" t="str">
            <v/>
          </cell>
        </row>
        <row r="36">
          <cell r="A36">
            <v>29</v>
          </cell>
          <cell r="I36" t="str">
            <v/>
          </cell>
        </row>
        <row r="37">
          <cell r="A37">
            <v>30</v>
          </cell>
          <cell r="I37" t="str">
            <v/>
          </cell>
        </row>
        <row r="38">
          <cell r="A38">
            <v>31</v>
          </cell>
          <cell r="I38" t="str">
            <v/>
          </cell>
        </row>
        <row r="39">
          <cell r="A39">
            <v>32</v>
          </cell>
          <cell r="I39" t="str">
            <v/>
          </cell>
        </row>
        <row r="40">
          <cell r="A40">
            <v>33</v>
          </cell>
          <cell r="I40" t="str">
            <v/>
          </cell>
        </row>
        <row r="41">
          <cell r="A41">
            <v>34</v>
          </cell>
          <cell r="I41" t="str">
            <v/>
          </cell>
        </row>
        <row r="42">
          <cell r="A42">
            <v>35</v>
          </cell>
          <cell r="I42" t="str">
            <v/>
          </cell>
        </row>
        <row r="43">
          <cell r="A43">
            <v>36</v>
          </cell>
          <cell r="I43" t="str">
            <v/>
          </cell>
        </row>
        <row r="44">
          <cell r="A44">
            <v>37</v>
          </cell>
          <cell r="I44" t="str">
            <v/>
          </cell>
        </row>
        <row r="45">
          <cell r="A45">
            <v>38</v>
          </cell>
          <cell r="I45" t="str">
            <v/>
          </cell>
        </row>
        <row r="46">
          <cell r="A46">
            <v>39</v>
          </cell>
          <cell r="I46" t="str">
            <v/>
          </cell>
        </row>
        <row r="47">
          <cell r="A47">
            <v>40</v>
          </cell>
          <cell r="I47" t="str">
            <v/>
          </cell>
        </row>
        <row r="48">
          <cell r="A48">
            <v>41</v>
          </cell>
          <cell r="I48" t="str">
            <v/>
          </cell>
        </row>
        <row r="49">
          <cell r="A49">
            <v>42</v>
          </cell>
          <cell r="I49" t="str">
            <v/>
          </cell>
        </row>
        <row r="50">
          <cell r="A50">
            <v>43</v>
          </cell>
          <cell r="I50" t="str">
            <v/>
          </cell>
        </row>
        <row r="51">
          <cell r="A51">
            <v>44</v>
          </cell>
          <cell r="I51" t="str">
            <v/>
          </cell>
        </row>
        <row r="52">
          <cell r="A52">
            <v>45</v>
          </cell>
          <cell r="I52" t="str">
            <v/>
          </cell>
        </row>
        <row r="53">
          <cell r="A53">
            <v>46</v>
          </cell>
          <cell r="I53" t="str">
            <v/>
          </cell>
        </row>
        <row r="54">
          <cell r="A54">
            <v>47</v>
          </cell>
          <cell r="I54" t="str">
            <v/>
          </cell>
        </row>
        <row r="55">
          <cell r="A55">
            <v>48</v>
          </cell>
          <cell r="I55" t="str">
            <v/>
          </cell>
        </row>
        <row r="56">
          <cell r="A56">
            <v>49</v>
          </cell>
          <cell r="I56" t="str">
            <v/>
          </cell>
        </row>
        <row r="57">
          <cell r="A57">
            <v>50</v>
          </cell>
          <cell r="I57" t="str">
            <v/>
          </cell>
        </row>
        <row r="58">
          <cell r="A58">
            <v>51</v>
          </cell>
          <cell r="I58" t="str">
            <v/>
          </cell>
        </row>
        <row r="59">
          <cell r="A59">
            <v>52</v>
          </cell>
          <cell r="I59" t="str">
            <v/>
          </cell>
        </row>
        <row r="60">
          <cell r="A60">
            <v>53</v>
          </cell>
          <cell r="I60" t="str">
            <v/>
          </cell>
        </row>
        <row r="61">
          <cell r="A61">
            <v>54</v>
          </cell>
          <cell r="I61" t="str">
            <v/>
          </cell>
        </row>
        <row r="62">
          <cell r="A62">
            <v>55</v>
          </cell>
          <cell r="I62" t="str">
            <v/>
          </cell>
        </row>
        <row r="63">
          <cell r="A63">
            <v>56</v>
          </cell>
          <cell r="I63" t="str">
            <v/>
          </cell>
        </row>
        <row r="64">
          <cell r="A64">
            <v>57</v>
          </cell>
          <cell r="I64" t="str">
            <v/>
          </cell>
        </row>
        <row r="65">
          <cell r="A65">
            <v>58</v>
          </cell>
          <cell r="I65" t="str">
            <v/>
          </cell>
        </row>
        <row r="66">
          <cell r="A66">
            <v>59</v>
          </cell>
          <cell r="I66" t="str">
            <v/>
          </cell>
        </row>
        <row r="67">
          <cell r="A67">
            <v>60</v>
          </cell>
          <cell r="I67" t="str">
            <v/>
          </cell>
        </row>
        <row r="68">
          <cell r="A68">
            <v>61</v>
          </cell>
          <cell r="I68" t="str">
            <v/>
          </cell>
        </row>
        <row r="69">
          <cell r="A69">
            <v>62</v>
          </cell>
          <cell r="I69" t="str">
            <v/>
          </cell>
        </row>
        <row r="70">
          <cell r="A70">
            <v>63</v>
          </cell>
          <cell r="I70" t="str">
            <v/>
          </cell>
        </row>
        <row r="71">
          <cell r="A71">
            <v>64</v>
          </cell>
          <cell r="I71" t="str">
            <v/>
          </cell>
        </row>
        <row r="72">
          <cell r="A72">
            <v>65</v>
          </cell>
          <cell r="I72" t="str">
            <v/>
          </cell>
        </row>
        <row r="73">
          <cell r="A73">
            <v>66</v>
          </cell>
          <cell r="I73" t="str">
            <v/>
          </cell>
        </row>
        <row r="74">
          <cell r="A74">
            <v>67</v>
          </cell>
          <cell r="I74" t="str">
            <v/>
          </cell>
        </row>
        <row r="75">
          <cell r="A75">
            <v>68</v>
          </cell>
          <cell r="I75" t="str">
            <v/>
          </cell>
        </row>
        <row r="76">
          <cell r="A76">
            <v>69</v>
          </cell>
          <cell r="I76" t="str">
            <v/>
          </cell>
        </row>
        <row r="77">
          <cell r="A77">
            <v>70</v>
          </cell>
          <cell r="I77" t="str">
            <v/>
          </cell>
        </row>
        <row r="78">
          <cell r="A78">
            <v>71</v>
          </cell>
          <cell r="I78" t="str">
            <v/>
          </cell>
        </row>
        <row r="79">
          <cell r="A79">
            <v>72</v>
          </cell>
          <cell r="I79" t="str">
            <v/>
          </cell>
        </row>
        <row r="80">
          <cell r="A80">
            <v>73</v>
          </cell>
          <cell r="I80" t="str">
            <v/>
          </cell>
        </row>
        <row r="81">
          <cell r="A81">
            <v>74</v>
          </cell>
          <cell r="I81" t="str">
            <v/>
          </cell>
        </row>
        <row r="82">
          <cell r="A82">
            <v>75</v>
          </cell>
          <cell r="I82" t="str">
            <v/>
          </cell>
        </row>
        <row r="83">
          <cell r="A83">
            <v>76</v>
          </cell>
          <cell r="I83" t="str">
            <v/>
          </cell>
        </row>
        <row r="84">
          <cell r="A84">
            <v>77</v>
          </cell>
          <cell r="I84" t="str">
            <v/>
          </cell>
        </row>
        <row r="85">
          <cell r="A85">
            <v>78</v>
          </cell>
          <cell r="I85" t="str">
            <v/>
          </cell>
        </row>
        <row r="86">
          <cell r="A86">
            <v>79</v>
          </cell>
          <cell r="I86" t="str">
            <v/>
          </cell>
        </row>
        <row r="87">
          <cell r="A87">
            <v>80</v>
          </cell>
          <cell r="I87" t="str">
            <v/>
          </cell>
        </row>
        <row r="88">
          <cell r="A88">
            <v>81</v>
          </cell>
          <cell r="I88" t="str">
            <v/>
          </cell>
        </row>
        <row r="89">
          <cell r="A89">
            <v>82</v>
          </cell>
          <cell r="I89" t="str">
            <v/>
          </cell>
        </row>
        <row r="90">
          <cell r="A90">
            <v>83</v>
          </cell>
          <cell r="I90" t="str">
            <v/>
          </cell>
        </row>
        <row r="91">
          <cell r="A91">
            <v>84</v>
          </cell>
          <cell r="I91" t="str">
            <v/>
          </cell>
        </row>
        <row r="92">
          <cell r="A92">
            <v>85</v>
          </cell>
          <cell r="I92" t="str">
            <v/>
          </cell>
        </row>
        <row r="93">
          <cell r="A93">
            <v>86</v>
          </cell>
          <cell r="I93" t="str">
            <v/>
          </cell>
        </row>
        <row r="94">
          <cell r="A94">
            <v>87</v>
          </cell>
          <cell r="I94" t="str">
            <v/>
          </cell>
        </row>
        <row r="95">
          <cell r="A95">
            <v>88</v>
          </cell>
          <cell r="I95" t="str">
            <v/>
          </cell>
        </row>
        <row r="96">
          <cell r="A96">
            <v>89</v>
          </cell>
          <cell r="I96" t="str">
            <v/>
          </cell>
        </row>
        <row r="97">
          <cell r="A97">
            <v>90</v>
          </cell>
          <cell r="I97" t="str">
            <v/>
          </cell>
        </row>
        <row r="98">
          <cell r="A98">
            <v>91</v>
          </cell>
          <cell r="I98" t="str">
            <v/>
          </cell>
        </row>
        <row r="99">
          <cell r="A99">
            <v>92</v>
          </cell>
          <cell r="I99" t="str">
            <v/>
          </cell>
        </row>
        <row r="100">
          <cell r="A100">
            <v>93</v>
          </cell>
          <cell r="I100" t="str">
            <v/>
          </cell>
        </row>
        <row r="101">
          <cell r="A101">
            <v>94</v>
          </cell>
          <cell r="I101" t="str">
            <v/>
          </cell>
        </row>
        <row r="102">
          <cell r="A102">
            <v>95</v>
          </cell>
          <cell r="I102" t="str">
            <v/>
          </cell>
        </row>
        <row r="103">
          <cell r="A103">
            <v>96</v>
          </cell>
          <cell r="I103" t="str">
            <v/>
          </cell>
        </row>
        <row r="104">
          <cell r="A104">
            <v>97</v>
          </cell>
          <cell r="I104" t="str">
            <v/>
          </cell>
        </row>
        <row r="105">
          <cell r="A105">
            <v>98</v>
          </cell>
          <cell r="I105" t="str">
            <v/>
          </cell>
        </row>
        <row r="106">
          <cell r="A106">
            <v>99</v>
          </cell>
          <cell r="I106" t="str">
            <v/>
          </cell>
        </row>
        <row r="107">
          <cell r="A107">
            <v>100</v>
          </cell>
          <cell r="I107" t="str">
            <v/>
          </cell>
        </row>
        <row r="108">
          <cell r="A108">
            <v>101</v>
          </cell>
          <cell r="I108" t="str">
            <v/>
          </cell>
        </row>
        <row r="109">
          <cell r="A109">
            <v>102</v>
          </cell>
          <cell r="I109" t="str">
            <v/>
          </cell>
        </row>
        <row r="110">
          <cell r="A110">
            <v>103</v>
          </cell>
          <cell r="I110" t="str">
            <v/>
          </cell>
        </row>
        <row r="111">
          <cell r="A111">
            <v>104</v>
          </cell>
          <cell r="I111" t="str">
            <v/>
          </cell>
        </row>
        <row r="112">
          <cell r="A112">
            <v>105</v>
          </cell>
          <cell r="I112" t="str">
            <v/>
          </cell>
        </row>
        <row r="113">
          <cell r="A113">
            <v>106</v>
          </cell>
          <cell r="I113" t="str">
            <v/>
          </cell>
        </row>
        <row r="114">
          <cell r="A114">
            <v>107</v>
          </cell>
          <cell r="I114" t="str">
            <v/>
          </cell>
        </row>
        <row r="115">
          <cell r="A115">
            <v>108</v>
          </cell>
          <cell r="I115" t="str">
            <v/>
          </cell>
        </row>
        <row r="116">
          <cell r="A116">
            <v>109</v>
          </cell>
          <cell r="I116" t="str">
            <v/>
          </cell>
        </row>
        <row r="117">
          <cell r="A117">
            <v>110</v>
          </cell>
          <cell r="I117" t="str">
            <v/>
          </cell>
        </row>
        <row r="118">
          <cell r="A118">
            <v>111</v>
          </cell>
          <cell r="I118" t="str">
            <v/>
          </cell>
        </row>
        <row r="119">
          <cell r="A119">
            <v>112</v>
          </cell>
          <cell r="I119" t="str">
            <v/>
          </cell>
        </row>
        <row r="120">
          <cell r="A120">
            <v>113</v>
          </cell>
          <cell r="I120" t="str">
            <v/>
          </cell>
        </row>
        <row r="121">
          <cell r="A121">
            <v>114</v>
          </cell>
          <cell r="I121" t="str">
            <v/>
          </cell>
        </row>
        <row r="122">
          <cell r="A122">
            <v>115</v>
          </cell>
          <cell r="I122" t="str">
            <v/>
          </cell>
        </row>
        <row r="123">
          <cell r="A123">
            <v>116</v>
          </cell>
          <cell r="I123" t="str">
            <v/>
          </cell>
        </row>
        <row r="124">
          <cell r="A124">
            <v>117</v>
          </cell>
          <cell r="I124" t="str">
            <v/>
          </cell>
        </row>
        <row r="125">
          <cell r="A125">
            <v>118</v>
          </cell>
          <cell r="I125" t="str">
            <v/>
          </cell>
        </row>
        <row r="126">
          <cell r="A126">
            <v>119</v>
          </cell>
          <cell r="I126" t="str">
            <v/>
          </cell>
        </row>
        <row r="127">
          <cell r="A127">
            <v>120</v>
          </cell>
          <cell r="I127" t="str">
            <v/>
          </cell>
        </row>
        <row r="128">
          <cell r="A128">
            <v>121</v>
          </cell>
          <cell r="I128" t="str">
            <v/>
          </cell>
        </row>
        <row r="129">
          <cell r="A129">
            <v>122</v>
          </cell>
          <cell r="I129" t="str">
            <v/>
          </cell>
        </row>
        <row r="130">
          <cell r="A130">
            <v>123</v>
          </cell>
          <cell r="I130" t="str">
            <v/>
          </cell>
        </row>
        <row r="131">
          <cell r="A131">
            <v>124</v>
          </cell>
          <cell r="I131" t="str">
            <v/>
          </cell>
        </row>
        <row r="132">
          <cell r="A132">
            <v>125</v>
          </cell>
          <cell r="I132" t="str">
            <v/>
          </cell>
        </row>
        <row r="133">
          <cell r="A133">
            <v>126</v>
          </cell>
          <cell r="I133" t="str">
            <v/>
          </cell>
        </row>
        <row r="134">
          <cell r="A134">
            <v>127</v>
          </cell>
          <cell r="I134" t="str">
            <v/>
          </cell>
        </row>
        <row r="135">
          <cell r="A135">
            <v>128</v>
          </cell>
          <cell r="I135" t="str">
            <v/>
          </cell>
        </row>
        <row r="136">
          <cell r="A136">
            <v>129</v>
          </cell>
          <cell r="I136" t="str">
            <v/>
          </cell>
        </row>
        <row r="137">
          <cell r="A137">
            <v>130</v>
          </cell>
          <cell r="I137" t="str">
            <v/>
          </cell>
        </row>
        <row r="138">
          <cell r="A138">
            <v>131</v>
          </cell>
          <cell r="I138" t="str">
            <v/>
          </cell>
        </row>
        <row r="139">
          <cell r="A139">
            <v>132</v>
          </cell>
          <cell r="I139" t="str">
            <v/>
          </cell>
        </row>
        <row r="140">
          <cell r="A140">
            <v>133</v>
          </cell>
          <cell r="I140" t="str">
            <v/>
          </cell>
        </row>
        <row r="141">
          <cell r="A141">
            <v>134</v>
          </cell>
          <cell r="I141" t="str">
            <v/>
          </cell>
        </row>
        <row r="142">
          <cell r="A142">
            <v>135</v>
          </cell>
          <cell r="I142" t="str">
            <v/>
          </cell>
        </row>
        <row r="143">
          <cell r="A143">
            <v>136</v>
          </cell>
          <cell r="I143" t="str">
            <v/>
          </cell>
        </row>
        <row r="144">
          <cell r="A144">
            <v>137</v>
          </cell>
          <cell r="I144" t="str">
            <v/>
          </cell>
        </row>
        <row r="145">
          <cell r="A145">
            <v>138</v>
          </cell>
          <cell r="I145" t="str">
            <v/>
          </cell>
        </row>
        <row r="146">
          <cell r="A146">
            <v>139</v>
          </cell>
          <cell r="I146" t="str">
            <v/>
          </cell>
        </row>
        <row r="147">
          <cell r="A147">
            <v>140</v>
          </cell>
          <cell r="I147" t="str">
            <v/>
          </cell>
        </row>
        <row r="148">
          <cell r="A148">
            <v>141</v>
          </cell>
          <cell r="I148" t="str">
            <v/>
          </cell>
        </row>
        <row r="149">
          <cell r="A149">
            <v>142</v>
          </cell>
          <cell r="I149" t="str">
            <v/>
          </cell>
        </row>
        <row r="150">
          <cell r="A150">
            <v>143</v>
          </cell>
          <cell r="I150" t="str">
            <v/>
          </cell>
        </row>
        <row r="151">
          <cell r="A151">
            <v>144</v>
          </cell>
          <cell r="I151" t="str">
            <v/>
          </cell>
        </row>
        <row r="152">
          <cell r="A152">
            <v>145</v>
          </cell>
          <cell r="I152" t="str">
            <v/>
          </cell>
        </row>
        <row r="153">
          <cell r="A153">
            <v>146</v>
          </cell>
          <cell r="I153" t="str">
            <v/>
          </cell>
        </row>
        <row r="154">
          <cell r="A154">
            <v>147</v>
          </cell>
          <cell r="I154" t="str">
            <v/>
          </cell>
        </row>
        <row r="155">
          <cell r="A155">
            <v>148</v>
          </cell>
          <cell r="I155" t="str">
            <v/>
          </cell>
        </row>
        <row r="156">
          <cell r="A156">
            <v>149</v>
          </cell>
          <cell r="I156" t="str">
            <v/>
          </cell>
        </row>
        <row r="157">
          <cell r="A157">
            <v>150</v>
          </cell>
          <cell r="I157" t="str">
            <v/>
          </cell>
        </row>
        <row r="158">
          <cell r="A158">
            <v>151</v>
          </cell>
          <cell r="I158" t="str">
            <v/>
          </cell>
        </row>
        <row r="159">
          <cell r="A159">
            <v>152</v>
          </cell>
          <cell r="I159" t="str">
            <v/>
          </cell>
        </row>
        <row r="160">
          <cell r="A160">
            <v>153</v>
          </cell>
          <cell r="I160" t="str">
            <v/>
          </cell>
        </row>
        <row r="161">
          <cell r="A161">
            <v>154</v>
          </cell>
          <cell r="I161" t="str">
            <v/>
          </cell>
        </row>
        <row r="162">
          <cell r="A162">
            <v>155</v>
          </cell>
          <cell r="I162" t="str">
            <v/>
          </cell>
        </row>
        <row r="163">
          <cell r="A163">
            <v>156</v>
          </cell>
          <cell r="I163" t="str">
            <v/>
          </cell>
        </row>
        <row r="164">
          <cell r="A164">
            <v>157</v>
          </cell>
          <cell r="I164" t="str">
            <v/>
          </cell>
        </row>
        <row r="165">
          <cell r="A165">
            <v>158</v>
          </cell>
          <cell r="I165" t="str">
            <v/>
          </cell>
        </row>
        <row r="166">
          <cell r="A166">
            <v>159</v>
          </cell>
        </row>
        <row r="167">
          <cell r="A167">
            <v>160</v>
          </cell>
          <cell r="I167" t="str">
            <v/>
          </cell>
        </row>
        <row r="168">
          <cell r="A168">
            <v>161</v>
          </cell>
          <cell r="I168" t="str">
            <v/>
          </cell>
        </row>
        <row r="169">
          <cell r="A169">
            <v>162</v>
          </cell>
          <cell r="I169" t="str">
            <v/>
          </cell>
        </row>
        <row r="170">
          <cell r="A170">
            <v>163</v>
          </cell>
          <cell r="I170" t="str">
            <v/>
          </cell>
        </row>
        <row r="171">
          <cell r="A171">
            <v>164</v>
          </cell>
          <cell r="I171" t="str">
            <v/>
          </cell>
        </row>
        <row r="172">
          <cell r="A172">
            <v>165</v>
          </cell>
          <cell r="I172" t="str">
            <v/>
          </cell>
        </row>
        <row r="173">
          <cell r="A173">
            <v>166</v>
          </cell>
          <cell r="I173" t="str">
            <v/>
          </cell>
        </row>
        <row r="174">
          <cell r="A174">
            <v>167</v>
          </cell>
          <cell r="I174" t="str">
            <v/>
          </cell>
        </row>
        <row r="175">
          <cell r="A175">
            <v>168</v>
          </cell>
          <cell r="I175" t="str">
            <v/>
          </cell>
        </row>
        <row r="176">
          <cell r="A176">
            <v>169</v>
          </cell>
          <cell r="I176" t="str">
            <v/>
          </cell>
        </row>
        <row r="177">
          <cell r="A177">
            <v>170</v>
          </cell>
          <cell r="I177" t="str">
            <v/>
          </cell>
        </row>
        <row r="178">
          <cell r="A178">
            <v>171</v>
          </cell>
          <cell r="I178" t="str">
            <v/>
          </cell>
        </row>
        <row r="179">
          <cell r="A179">
            <v>172</v>
          </cell>
          <cell r="I179" t="str">
            <v/>
          </cell>
        </row>
        <row r="180">
          <cell r="A180">
            <v>173</v>
          </cell>
          <cell r="I180" t="str">
            <v/>
          </cell>
        </row>
        <row r="181">
          <cell r="A181">
            <v>174</v>
          </cell>
          <cell r="I181" t="str">
            <v/>
          </cell>
        </row>
        <row r="182">
          <cell r="A182">
            <v>175</v>
          </cell>
          <cell r="I182" t="str">
            <v/>
          </cell>
        </row>
        <row r="183">
          <cell r="A183">
            <v>176</v>
          </cell>
          <cell r="I183" t="str">
            <v/>
          </cell>
        </row>
        <row r="184">
          <cell r="A184">
            <v>177</v>
          </cell>
          <cell r="I184" t="str">
            <v/>
          </cell>
        </row>
        <row r="185">
          <cell r="A185">
            <v>178</v>
          </cell>
          <cell r="I185" t="str">
            <v/>
          </cell>
        </row>
        <row r="186">
          <cell r="A186">
            <v>179</v>
          </cell>
          <cell r="I186" t="str">
            <v/>
          </cell>
        </row>
        <row r="187">
          <cell r="A187">
            <v>180</v>
          </cell>
          <cell r="I187" t="str">
            <v/>
          </cell>
        </row>
        <row r="188">
          <cell r="A188">
            <v>181</v>
          </cell>
          <cell r="I188" t="str">
            <v/>
          </cell>
        </row>
        <row r="189">
          <cell r="A189">
            <v>182</v>
          </cell>
          <cell r="I189" t="str">
            <v/>
          </cell>
        </row>
        <row r="190">
          <cell r="A190">
            <v>183</v>
          </cell>
          <cell r="I190" t="str">
            <v/>
          </cell>
        </row>
        <row r="191">
          <cell r="A191">
            <v>184</v>
          </cell>
          <cell r="I191" t="str">
            <v/>
          </cell>
        </row>
        <row r="192">
          <cell r="A192">
            <v>185</v>
          </cell>
          <cell r="I192" t="str">
            <v/>
          </cell>
        </row>
        <row r="193">
          <cell r="A193">
            <v>186</v>
          </cell>
          <cell r="I193" t="str">
            <v/>
          </cell>
        </row>
        <row r="194">
          <cell r="A194">
            <v>187</v>
          </cell>
          <cell r="I194" t="str">
            <v/>
          </cell>
        </row>
        <row r="195">
          <cell r="A195">
            <v>188</v>
          </cell>
          <cell r="I195" t="str">
            <v/>
          </cell>
        </row>
        <row r="196">
          <cell r="A196">
            <v>189</v>
          </cell>
          <cell r="I196" t="str">
            <v/>
          </cell>
        </row>
        <row r="197">
          <cell r="A197">
            <v>190</v>
          </cell>
          <cell r="I197" t="str">
            <v/>
          </cell>
        </row>
        <row r="198">
          <cell r="A198">
            <v>191</v>
          </cell>
          <cell r="I198" t="str">
            <v/>
          </cell>
        </row>
        <row r="199">
          <cell r="A199">
            <v>192</v>
          </cell>
          <cell r="I199" t="str">
            <v/>
          </cell>
        </row>
        <row r="200">
          <cell r="A200">
            <v>193</v>
          </cell>
          <cell r="I200" t="str">
            <v/>
          </cell>
        </row>
        <row r="201">
          <cell r="A201">
            <v>194</v>
          </cell>
          <cell r="I201" t="str">
            <v/>
          </cell>
        </row>
        <row r="202">
          <cell r="A202">
            <v>195</v>
          </cell>
          <cell r="I202" t="str">
            <v/>
          </cell>
        </row>
        <row r="203">
          <cell r="A203">
            <v>196</v>
          </cell>
          <cell r="I203" t="str">
            <v/>
          </cell>
        </row>
        <row r="204">
          <cell r="A204">
            <v>197</v>
          </cell>
          <cell r="I204" t="str">
            <v/>
          </cell>
        </row>
        <row r="205">
          <cell r="A205">
            <v>198</v>
          </cell>
          <cell r="I205" t="str">
            <v/>
          </cell>
        </row>
        <row r="206">
          <cell r="A206">
            <v>199</v>
          </cell>
          <cell r="I206" t="str">
            <v/>
          </cell>
        </row>
        <row r="207">
          <cell r="A207">
            <v>200</v>
          </cell>
          <cell r="I207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Administrativní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"/>
  <dimension ref="A1:CY208"/>
  <sheetViews>
    <sheetView showGridLines="0" zoomScale="90" workbookViewId="0">
      <selection activeCell="B19" sqref="B19"/>
    </sheetView>
  </sheetViews>
  <sheetFormatPr defaultColWidth="0" defaultRowHeight="12.75" zeroHeight="1" x14ac:dyDescent="0.2"/>
  <cols>
    <col min="1" max="1" width="7.5703125" style="1" customWidth="1"/>
    <col min="2" max="2" width="4.140625" style="129" customWidth="1"/>
    <col min="3" max="3" width="28.7109375" style="60" customWidth="1"/>
    <col min="4" max="4" width="6.7109375" style="61" customWidth="1"/>
    <col min="5" max="7" width="5.7109375" style="1" customWidth="1"/>
    <col min="8" max="8" width="6.7109375" style="1" customWidth="1"/>
    <col min="9" max="9" width="5.140625" style="1" hidden="1" customWidth="1"/>
    <col min="10" max="10" width="15.7109375" style="1" customWidth="1"/>
    <col min="11" max="18" width="9.140625" style="1" hidden="1" customWidth="1"/>
    <col min="19" max="19" width="3.28515625" style="1" hidden="1" customWidth="1"/>
    <col min="20" max="21" width="5" style="1" hidden="1" customWidth="1"/>
    <col min="22" max="103" width="9.140625" style="1" hidden="1" customWidth="1"/>
    <col min="104" max="16384" width="0" style="1" hidden="1"/>
  </cols>
  <sheetData>
    <row r="1" spans="1:21" ht="26.25" x14ac:dyDescent="0.4">
      <c r="A1" s="374" t="s">
        <v>23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21" ht="15.75" x14ac:dyDescent="0.25">
      <c r="A2" s="375" t="s">
        <v>36</v>
      </c>
      <c r="B2" s="375"/>
      <c r="C2" s="375"/>
      <c r="D2" s="376"/>
      <c r="E2" s="376"/>
      <c r="F2" s="376"/>
      <c r="G2" s="376"/>
      <c r="H2" s="376"/>
      <c r="I2" s="376"/>
      <c r="J2" s="376"/>
    </row>
    <row r="3" spans="1:21" ht="15.75" x14ac:dyDescent="0.25">
      <c r="A3" s="375" t="s">
        <v>21</v>
      </c>
      <c r="B3" s="375"/>
      <c r="C3" s="375"/>
      <c r="D3" s="377"/>
      <c r="E3" s="377"/>
      <c r="F3" s="377"/>
      <c r="G3" s="377"/>
      <c r="H3" s="377"/>
      <c r="I3" s="377"/>
      <c r="J3" s="377"/>
      <c r="S3" s="249">
        <v>0</v>
      </c>
      <c r="T3" s="249" t="s">
        <v>85</v>
      </c>
      <c r="U3" s="249" t="s">
        <v>87</v>
      </c>
    </row>
    <row r="4" spans="1:21" ht="15.75" x14ac:dyDescent="0.25">
      <c r="A4" s="375" t="s">
        <v>20</v>
      </c>
      <c r="B4" s="375"/>
      <c r="C4" s="375"/>
      <c r="D4" s="378"/>
      <c r="E4" s="378"/>
      <c r="F4" s="378"/>
      <c r="G4" s="378"/>
      <c r="H4" s="378"/>
      <c r="I4" s="378"/>
      <c r="J4" s="378"/>
      <c r="S4" s="249">
        <v>10</v>
      </c>
      <c r="T4" s="249" t="s">
        <v>85</v>
      </c>
      <c r="U4" s="249" t="s">
        <v>87</v>
      </c>
    </row>
    <row r="5" spans="1:21" ht="15.75" x14ac:dyDescent="0.25">
      <c r="A5" s="375" t="s">
        <v>37</v>
      </c>
      <c r="B5" s="375"/>
      <c r="C5" s="375"/>
      <c r="D5" s="378"/>
      <c r="E5" s="378"/>
      <c r="F5" s="378"/>
      <c r="G5" s="378"/>
      <c r="H5" s="378"/>
      <c r="I5" s="378"/>
      <c r="J5" s="378"/>
      <c r="S5" s="249">
        <v>11</v>
      </c>
      <c r="T5" s="249" t="s">
        <v>85</v>
      </c>
      <c r="U5" s="249" t="s">
        <v>87</v>
      </c>
    </row>
    <row r="6" spans="1:21" ht="13.5" thickBot="1" x14ac:dyDescent="0.25">
      <c r="B6" s="127"/>
      <c r="C6" s="58"/>
      <c r="S6" s="249">
        <v>12</v>
      </c>
      <c r="T6" s="249" t="s">
        <v>85</v>
      </c>
      <c r="U6" s="249" t="s">
        <v>87</v>
      </c>
    </row>
    <row r="7" spans="1:21" x14ac:dyDescent="0.2">
      <c r="A7" s="204" t="s">
        <v>0</v>
      </c>
      <c r="B7" s="205" t="s">
        <v>24</v>
      </c>
      <c r="C7" s="205" t="s">
        <v>59</v>
      </c>
      <c r="D7" s="214" t="s">
        <v>96</v>
      </c>
      <c r="E7" s="206" t="s">
        <v>60</v>
      </c>
      <c r="F7" s="206" t="s">
        <v>26</v>
      </c>
      <c r="G7" s="206" t="s">
        <v>27</v>
      </c>
      <c r="H7" s="22" t="s">
        <v>80</v>
      </c>
      <c r="I7" s="22" t="s">
        <v>81</v>
      </c>
      <c r="J7" s="250">
        <f>RIGHT(YEAR(DATKON),2)*1</f>
        <v>0</v>
      </c>
      <c r="S7" s="249">
        <v>13</v>
      </c>
      <c r="T7" s="249" t="s">
        <v>85</v>
      </c>
      <c r="U7" s="249" t="s">
        <v>87</v>
      </c>
    </row>
    <row r="8" spans="1:21" ht="12.75" customHeight="1" x14ac:dyDescent="0.2">
      <c r="A8" s="29">
        <v>1</v>
      </c>
      <c r="B8" s="128"/>
      <c r="C8"/>
      <c r="D8" s="251"/>
      <c r="E8" s="31"/>
      <c r="F8" s="32"/>
      <c r="G8" s="33"/>
      <c r="H8" s="160" t="str">
        <f t="shared" ref="H8:H39" si="0">IF(B8="M",VLOOKUP(I8,VEKKAT,2),IF(B8="F",VLOOKUP(I8,VEKKAT,3),""))</f>
        <v/>
      </c>
      <c r="I8" s="158" t="str">
        <f>IF(ISNUMBER(D8),$J$7-D8+(D8&gt;$J$7)*100,"")</f>
        <v/>
      </c>
      <c r="S8" s="249">
        <v>14</v>
      </c>
      <c r="T8" s="249" t="s">
        <v>86</v>
      </c>
      <c r="U8" s="249" t="s">
        <v>88</v>
      </c>
    </row>
    <row r="9" spans="1:21" ht="12.75" customHeight="1" x14ac:dyDescent="0.2">
      <c r="A9" s="29">
        <v>2</v>
      </c>
      <c r="B9" s="128"/>
      <c r="C9" s="59"/>
      <c r="D9" s="251"/>
      <c r="E9" s="31"/>
      <c r="F9" s="32"/>
      <c r="G9" s="33"/>
      <c r="H9" s="160" t="str">
        <f t="shared" si="0"/>
        <v/>
      </c>
      <c r="I9" s="158" t="str">
        <f t="shared" ref="I9:I72" si="1">IF(ISNUMBER(D9),$J$7-D9+(D9&gt;$J$7)*100,"")</f>
        <v/>
      </c>
      <c r="S9" s="249">
        <v>15</v>
      </c>
      <c r="T9" s="249" t="s">
        <v>86</v>
      </c>
      <c r="U9" s="249" t="s">
        <v>88</v>
      </c>
    </row>
    <row r="10" spans="1:21" ht="12.75" customHeight="1" x14ac:dyDescent="0.2">
      <c r="A10" s="29">
        <v>3</v>
      </c>
      <c r="B10" s="128"/>
      <c r="C10" s="59"/>
      <c r="D10" s="251"/>
      <c r="E10" s="31"/>
      <c r="F10" s="32"/>
      <c r="G10" s="33"/>
      <c r="H10" s="160" t="str">
        <f t="shared" si="0"/>
        <v/>
      </c>
      <c r="I10" s="158" t="str">
        <f t="shared" si="1"/>
        <v/>
      </c>
      <c r="S10" s="249">
        <v>16</v>
      </c>
      <c r="T10" s="249" t="s">
        <v>84</v>
      </c>
      <c r="U10" s="249" t="s">
        <v>89</v>
      </c>
    </row>
    <row r="11" spans="1:21" ht="12.75" customHeight="1" x14ac:dyDescent="0.2">
      <c r="A11" s="29">
        <v>4</v>
      </c>
      <c r="B11" s="128"/>
      <c r="C11" s="30"/>
      <c r="D11" s="251"/>
      <c r="E11" s="31"/>
      <c r="F11" s="32"/>
      <c r="G11" s="33"/>
      <c r="H11" s="160" t="str">
        <f t="shared" si="0"/>
        <v/>
      </c>
      <c r="I11" s="158" t="str">
        <f t="shared" si="1"/>
        <v/>
      </c>
      <c r="S11" s="249">
        <v>17</v>
      </c>
      <c r="T11" s="249" t="s">
        <v>84</v>
      </c>
      <c r="U11" s="249" t="s">
        <v>89</v>
      </c>
    </row>
    <row r="12" spans="1:21" ht="12.75" customHeight="1" x14ac:dyDescent="0.2">
      <c r="A12" s="29">
        <v>5</v>
      </c>
      <c r="B12" s="128"/>
      <c r="C12" s="59"/>
      <c r="D12" s="251"/>
      <c r="E12" s="31"/>
      <c r="F12" s="32"/>
      <c r="G12" s="33"/>
      <c r="H12" s="160" t="str">
        <f t="shared" si="0"/>
        <v/>
      </c>
      <c r="I12" s="158" t="str">
        <f t="shared" si="1"/>
        <v/>
      </c>
      <c r="S12" s="249">
        <v>18</v>
      </c>
      <c r="T12" s="249" t="s">
        <v>83</v>
      </c>
      <c r="U12" s="249" t="s">
        <v>90</v>
      </c>
    </row>
    <row r="13" spans="1:21" ht="12.75" customHeight="1" x14ac:dyDescent="0.2">
      <c r="A13" s="29">
        <v>6</v>
      </c>
      <c r="B13" s="128"/>
      <c r="C13"/>
      <c r="D13" s="251"/>
      <c r="E13" s="31"/>
      <c r="F13" s="32"/>
      <c r="G13" s="33"/>
      <c r="H13" s="160" t="str">
        <f t="shared" si="0"/>
        <v/>
      </c>
      <c r="I13" s="158" t="str">
        <f t="shared" si="1"/>
        <v/>
      </c>
      <c r="S13" s="249">
        <v>19</v>
      </c>
      <c r="T13" s="249" t="s">
        <v>83</v>
      </c>
      <c r="U13" s="249" t="s">
        <v>90</v>
      </c>
    </row>
    <row r="14" spans="1:21" ht="12.75" customHeight="1" x14ac:dyDescent="0.2">
      <c r="A14" s="29">
        <v>7</v>
      </c>
      <c r="B14" s="128"/>
      <c r="C14" s="59"/>
      <c r="D14" s="251"/>
      <c r="E14" s="31"/>
      <c r="F14" s="32"/>
      <c r="G14" s="33"/>
      <c r="H14" s="160" t="str">
        <f t="shared" si="0"/>
        <v/>
      </c>
      <c r="I14" s="158" t="str">
        <f t="shared" si="1"/>
        <v/>
      </c>
      <c r="S14" s="249">
        <v>20</v>
      </c>
      <c r="T14" s="249" t="s">
        <v>82</v>
      </c>
      <c r="U14" s="249" t="s">
        <v>72</v>
      </c>
    </row>
    <row r="15" spans="1:21" ht="12.75" customHeight="1" x14ac:dyDescent="0.2">
      <c r="A15" s="29">
        <v>8</v>
      </c>
      <c r="B15" s="128"/>
      <c r="C15" s="59"/>
      <c r="D15" s="251"/>
      <c r="E15" s="31"/>
      <c r="F15" s="32"/>
      <c r="G15" s="33"/>
      <c r="H15" s="160" t="str">
        <f t="shared" si="0"/>
        <v/>
      </c>
      <c r="I15" s="158" t="str">
        <f t="shared" si="1"/>
        <v/>
      </c>
      <c r="S15" s="249">
        <v>21</v>
      </c>
      <c r="T15" s="249" t="s">
        <v>82</v>
      </c>
      <c r="U15" s="249" t="s">
        <v>72</v>
      </c>
    </row>
    <row r="16" spans="1:21" ht="12.75" customHeight="1" x14ac:dyDescent="0.2">
      <c r="A16" s="29">
        <v>9</v>
      </c>
      <c r="B16" s="128"/>
      <c r="C16" s="59"/>
      <c r="D16" s="251"/>
      <c r="E16" s="31"/>
      <c r="F16" s="32"/>
      <c r="G16" s="33"/>
      <c r="H16" s="160" t="str">
        <f t="shared" si="0"/>
        <v/>
      </c>
      <c r="I16" s="158" t="str">
        <f t="shared" si="1"/>
        <v/>
      </c>
      <c r="S16" s="249">
        <v>22</v>
      </c>
      <c r="T16" s="249" t="s">
        <v>82</v>
      </c>
      <c r="U16" s="249" t="s">
        <v>72</v>
      </c>
    </row>
    <row r="17" spans="1:23" ht="12.75" customHeight="1" x14ac:dyDescent="0.2">
      <c r="A17" s="29">
        <v>10</v>
      </c>
      <c r="B17" s="128"/>
      <c r="C17" s="59"/>
      <c r="D17" s="251"/>
      <c r="E17" s="31"/>
      <c r="F17" s="32"/>
      <c r="G17" s="33"/>
      <c r="H17" s="160" t="str">
        <f t="shared" si="0"/>
        <v/>
      </c>
      <c r="I17" s="158" t="str">
        <f t="shared" si="1"/>
        <v/>
      </c>
      <c r="S17" s="249">
        <v>23</v>
      </c>
      <c r="T17" s="249" t="s">
        <v>82</v>
      </c>
      <c r="U17" s="249" t="s">
        <v>72</v>
      </c>
    </row>
    <row r="18" spans="1:23" ht="12.75" customHeight="1" x14ac:dyDescent="0.2">
      <c r="A18" s="29">
        <v>11</v>
      </c>
      <c r="B18" s="128" t="s">
        <v>40</v>
      </c>
      <c r="C18" s="278"/>
      <c r="D18" s="251">
        <v>70</v>
      </c>
      <c r="E18" s="31" t="s">
        <v>108</v>
      </c>
      <c r="F18" s="32">
        <v>11</v>
      </c>
      <c r="G18" s="33">
        <v>11</v>
      </c>
      <c r="H18" s="160" t="str">
        <f t="shared" si="0"/>
        <v>M</v>
      </c>
      <c r="I18" s="158">
        <f t="shared" si="1"/>
        <v>30</v>
      </c>
      <c r="S18" s="249">
        <v>24</v>
      </c>
      <c r="T18" s="249" t="s">
        <v>40</v>
      </c>
      <c r="U18" s="249" t="s">
        <v>91</v>
      </c>
    </row>
    <row r="19" spans="1:23" ht="12.75" customHeight="1" x14ac:dyDescent="0.2">
      <c r="A19" s="29">
        <v>12</v>
      </c>
      <c r="B19" s="128" t="s">
        <v>40</v>
      </c>
      <c r="C19" s="278"/>
      <c r="D19" s="251">
        <v>80</v>
      </c>
      <c r="E19" s="31" t="s">
        <v>113</v>
      </c>
      <c r="F19" s="32">
        <v>12</v>
      </c>
      <c r="G19" s="33">
        <v>12</v>
      </c>
      <c r="H19" s="160" t="str">
        <f t="shared" si="0"/>
        <v>KTI</v>
      </c>
      <c r="I19" s="158">
        <f t="shared" si="1"/>
        <v>20</v>
      </c>
      <c r="S19" s="249">
        <v>25</v>
      </c>
      <c r="T19" s="249" t="s">
        <v>40</v>
      </c>
      <c r="U19" s="249" t="s">
        <v>91</v>
      </c>
    </row>
    <row r="20" spans="1:23" ht="12.75" customHeight="1" x14ac:dyDescent="0.2">
      <c r="A20" s="29">
        <v>13</v>
      </c>
      <c r="B20" s="128" t="s">
        <v>40</v>
      </c>
      <c r="C20" s="278"/>
      <c r="D20" s="251">
        <v>90</v>
      </c>
      <c r="E20" s="31" t="s">
        <v>114</v>
      </c>
      <c r="F20" s="32">
        <v>13</v>
      </c>
      <c r="G20" s="33">
        <v>13</v>
      </c>
      <c r="H20" s="160" t="str">
        <f t="shared" si="0"/>
        <v>HML</v>
      </c>
      <c r="I20" s="158">
        <f t="shared" si="1"/>
        <v>10</v>
      </c>
      <c r="S20" s="249">
        <v>26</v>
      </c>
      <c r="T20" s="249" t="s">
        <v>40</v>
      </c>
      <c r="U20" s="249" t="s">
        <v>91</v>
      </c>
    </row>
    <row r="21" spans="1:23" ht="12.75" customHeight="1" x14ac:dyDescent="0.2">
      <c r="A21" s="29">
        <v>14</v>
      </c>
      <c r="B21" s="128"/>
      <c r="C21" s="278"/>
      <c r="D21" s="251"/>
      <c r="E21" s="31"/>
      <c r="F21" s="32"/>
      <c r="G21" s="33"/>
      <c r="H21" s="160" t="str">
        <f t="shared" si="0"/>
        <v/>
      </c>
      <c r="I21" s="158" t="str">
        <f t="shared" si="1"/>
        <v/>
      </c>
    </row>
    <row r="22" spans="1:23" ht="12.75" customHeight="1" x14ac:dyDescent="0.2">
      <c r="A22" s="29">
        <v>15</v>
      </c>
      <c r="B22" s="128"/>
      <c r="C22" s="278"/>
      <c r="D22" s="251"/>
      <c r="E22" s="31"/>
      <c r="F22" s="32"/>
      <c r="G22" s="33"/>
      <c r="H22" s="160" t="str">
        <f t="shared" si="0"/>
        <v/>
      </c>
      <c r="I22" s="158" t="str">
        <f t="shared" si="1"/>
        <v/>
      </c>
    </row>
    <row r="23" spans="1:23" ht="12.75" customHeight="1" x14ac:dyDescent="0.25">
      <c r="A23" s="29">
        <v>16</v>
      </c>
      <c r="B23" s="128"/>
      <c r="C23" s="278"/>
      <c r="D23" s="251"/>
      <c r="E23" s="31"/>
      <c r="F23" s="32"/>
      <c r="G23" s="33"/>
      <c r="H23" s="160" t="str">
        <f t="shared" si="0"/>
        <v/>
      </c>
      <c r="I23" s="158" t="str">
        <f t="shared" si="1"/>
        <v/>
      </c>
      <c r="S23" s="159"/>
      <c r="T23"/>
      <c r="U23"/>
      <c r="V23"/>
      <c r="W23" s="159"/>
    </row>
    <row r="24" spans="1:23" ht="12.75" customHeight="1" x14ac:dyDescent="0.25">
      <c r="A24" s="29">
        <v>17</v>
      </c>
      <c r="B24" s="128"/>
      <c r="C24" s="278"/>
      <c r="D24" s="251"/>
      <c r="E24" s="31"/>
      <c r="F24" s="32"/>
      <c r="G24" s="33"/>
      <c r="H24" s="160" t="str">
        <f t="shared" si="0"/>
        <v/>
      </c>
      <c r="I24" s="158" t="str">
        <f t="shared" si="1"/>
        <v/>
      </c>
      <c r="S24" s="159"/>
      <c r="T24"/>
      <c r="U24"/>
      <c r="V24" s="159"/>
      <c r="W24"/>
    </row>
    <row r="25" spans="1:23" ht="12.75" customHeight="1" x14ac:dyDescent="0.25">
      <c r="A25" s="29">
        <v>18</v>
      </c>
      <c r="B25" s="128"/>
      <c r="C25" s="278"/>
      <c r="D25" s="251"/>
      <c r="E25" s="31"/>
      <c r="F25" s="32"/>
      <c r="G25" s="33"/>
      <c r="H25" s="160" t="str">
        <f t="shared" si="0"/>
        <v/>
      </c>
      <c r="I25" s="158" t="str">
        <f t="shared" si="1"/>
        <v/>
      </c>
      <c r="S25" s="159"/>
      <c r="T25"/>
      <c r="U25"/>
      <c r="V25" s="159"/>
      <c r="W25"/>
    </row>
    <row r="26" spans="1:23" ht="12.75" customHeight="1" x14ac:dyDescent="0.25">
      <c r="A26" s="29">
        <v>19</v>
      </c>
      <c r="B26" s="128"/>
      <c r="C26" s="278"/>
      <c r="D26" s="251"/>
      <c r="E26" s="31"/>
      <c r="F26" s="32"/>
      <c r="G26" s="33"/>
      <c r="H26" s="160" t="str">
        <f t="shared" si="0"/>
        <v/>
      </c>
      <c r="I26" s="158" t="str">
        <f t="shared" si="1"/>
        <v/>
      </c>
      <c r="S26" s="159"/>
      <c r="T26"/>
      <c r="U26" s="159"/>
      <c r="V26"/>
      <c r="W26"/>
    </row>
    <row r="27" spans="1:23" ht="12.75" customHeight="1" x14ac:dyDescent="0.25">
      <c r="A27" s="29">
        <v>20</v>
      </c>
      <c r="B27" s="128" t="s">
        <v>40</v>
      </c>
      <c r="C27" s="278"/>
      <c r="D27" s="251">
        <v>0</v>
      </c>
      <c r="E27" s="31" t="s">
        <v>115</v>
      </c>
      <c r="F27" s="32">
        <v>20</v>
      </c>
      <c r="G27" s="33">
        <v>20</v>
      </c>
      <c r="H27" s="160" t="str">
        <f t="shared" si="0"/>
        <v>HML</v>
      </c>
      <c r="I27" s="158">
        <f t="shared" si="1"/>
        <v>0</v>
      </c>
      <c r="S27" s="159"/>
      <c r="T27"/>
      <c r="U27" s="159"/>
      <c r="V27"/>
      <c r="W27"/>
    </row>
    <row r="28" spans="1:23" ht="12.75" customHeight="1" x14ac:dyDescent="0.25">
      <c r="A28" s="29">
        <v>21</v>
      </c>
      <c r="B28" s="128"/>
      <c r="C28" s="278"/>
      <c r="D28" s="251"/>
      <c r="E28" s="31"/>
      <c r="F28" s="32"/>
      <c r="G28" s="33"/>
      <c r="H28" s="160" t="str">
        <f t="shared" si="0"/>
        <v/>
      </c>
      <c r="I28" s="158" t="str">
        <f t="shared" si="1"/>
        <v/>
      </c>
      <c r="S28" s="159"/>
      <c r="T28"/>
      <c r="U28" s="159"/>
      <c r="V28"/>
      <c r="W28"/>
    </row>
    <row r="29" spans="1:23" ht="12.75" customHeight="1" x14ac:dyDescent="0.2">
      <c r="A29" s="29">
        <v>22</v>
      </c>
      <c r="B29" s="128"/>
      <c r="C29" s="278"/>
      <c r="D29" s="251"/>
      <c r="E29" s="31"/>
      <c r="F29" s="32"/>
      <c r="G29" s="33"/>
      <c r="H29" s="160" t="str">
        <f t="shared" si="0"/>
        <v/>
      </c>
      <c r="I29" s="158" t="str">
        <f t="shared" si="1"/>
        <v/>
      </c>
    </row>
    <row r="30" spans="1:23" ht="12.75" customHeight="1" x14ac:dyDescent="0.2">
      <c r="A30" s="29">
        <v>23</v>
      </c>
      <c r="B30" s="128"/>
      <c r="C30" s="278"/>
      <c r="D30" s="251"/>
      <c r="E30" s="31"/>
      <c r="F30" s="32"/>
      <c r="G30" s="33"/>
      <c r="H30" s="160" t="str">
        <f t="shared" si="0"/>
        <v/>
      </c>
      <c r="I30" s="158" t="str">
        <f t="shared" si="1"/>
        <v/>
      </c>
    </row>
    <row r="31" spans="1:23" ht="12.75" customHeight="1" x14ac:dyDescent="0.2">
      <c r="A31" s="29">
        <v>24</v>
      </c>
      <c r="B31" s="128"/>
      <c r="C31" s="278"/>
      <c r="D31" s="251"/>
      <c r="E31" s="31"/>
      <c r="F31" s="32"/>
      <c r="G31" s="33"/>
      <c r="H31" s="160" t="str">
        <f t="shared" si="0"/>
        <v/>
      </c>
      <c r="I31" s="158" t="str">
        <f t="shared" si="1"/>
        <v/>
      </c>
    </row>
    <row r="32" spans="1:23" ht="12.75" customHeight="1" x14ac:dyDescent="0.2">
      <c r="A32" s="29">
        <v>25</v>
      </c>
      <c r="B32" s="128"/>
      <c r="C32" s="278"/>
      <c r="D32" s="251"/>
      <c r="E32" s="31"/>
      <c r="F32" s="32"/>
      <c r="G32" s="33"/>
      <c r="H32" s="160" t="str">
        <f t="shared" si="0"/>
        <v/>
      </c>
      <c r="I32" s="158" t="str">
        <f t="shared" si="1"/>
        <v/>
      </c>
    </row>
    <row r="33" spans="1:9" ht="12.75" customHeight="1" x14ac:dyDescent="0.2">
      <c r="A33" s="29">
        <v>26</v>
      </c>
      <c r="B33" s="128"/>
      <c r="C33" s="278"/>
      <c r="D33" s="251"/>
      <c r="E33" s="31"/>
      <c r="F33" s="32"/>
      <c r="G33" s="33"/>
      <c r="H33" s="160" t="str">
        <f t="shared" si="0"/>
        <v/>
      </c>
      <c r="I33" s="158" t="str">
        <f t="shared" si="1"/>
        <v/>
      </c>
    </row>
    <row r="34" spans="1:9" ht="12.75" customHeight="1" x14ac:dyDescent="0.2">
      <c r="A34" s="29">
        <v>27</v>
      </c>
      <c r="B34" s="128"/>
      <c r="C34" s="278"/>
      <c r="D34" s="251"/>
      <c r="E34" s="31"/>
      <c r="F34" s="32"/>
      <c r="G34" s="33"/>
      <c r="H34" s="160" t="str">
        <f t="shared" si="0"/>
        <v/>
      </c>
      <c r="I34" s="158" t="str">
        <f t="shared" si="1"/>
        <v/>
      </c>
    </row>
    <row r="35" spans="1:9" ht="12.75" customHeight="1" x14ac:dyDescent="0.2">
      <c r="A35" s="29">
        <v>28</v>
      </c>
      <c r="B35" s="128"/>
      <c r="C35" s="278"/>
      <c r="D35" s="251"/>
      <c r="E35" s="31"/>
      <c r="F35" s="32"/>
      <c r="G35" s="33"/>
      <c r="H35" s="160" t="str">
        <f t="shared" si="0"/>
        <v/>
      </c>
      <c r="I35" s="158" t="str">
        <f t="shared" si="1"/>
        <v/>
      </c>
    </row>
    <row r="36" spans="1:9" ht="12.75" customHeight="1" x14ac:dyDescent="0.2">
      <c r="A36" s="29">
        <v>29</v>
      </c>
      <c r="B36" s="128"/>
      <c r="C36" s="278"/>
      <c r="D36" s="251"/>
      <c r="E36" s="31"/>
      <c r="F36" s="32"/>
      <c r="G36" s="33"/>
      <c r="H36" s="160" t="str">
        <f t="shared" si="0"/>
        <v/>
      </c>
      <c r="I36" s="158" t="str">
        <f t="shared" si="1"/>
        <v/>
      </c>
    </row>
    <row r="37" spans="1:9" ht="12.75" customHeight="1" x14ac:dyDescent="0.2">
      <c r="A37" s="29">
        <v>30</v>
      </c>
      <c r="B37" s="128"/>
      <c r="C37" s="278"/>
      <c r="D37" s="251"/>
      <c r="E37" s="31"/>
      <c r="F37" s="32"/>
      <c r="G37" s="33"/>
      <c r="H37" s="160" t="str">
        <f t="shared" si="0"/>
        <v/>
      </c>
      <c r="I37" s="158" t="str">
        <f t="shared" si="1"/>
        <v/>
      </c>
    </row>
    <row r="38" spans="1:9" ht="12.75" customHeight="1" x14ac:dyDescent="0.2">
      <c r="A38" s="29">
        <v>31</v>
      </c>
      <c r="B38" s="128" t="s">
        <v>40</v>
      </c>
      <c r="C38" s="278"/>
      <c r="D38" s="251">
        <v>2</v>
      </c>
      <c r="E38" s="31" t="s">
        <v>108</v>
      </c>
      <c r="F38" s="32">
        <v>31</v>
      </c>
      <c r="G38" s="33">
        <v>31</v>
      </c>
      <c r="H38" s="160" t="str">
        <f t="shared" si="0"/>
        <v>M</v>
      </c>
      <c r="I38" s="158">
        <f t="shared" si="1"/>
        <v>98</v>
      </c>
    </row>
    <row r="39" spans="1:9" ht="12.75" customHeight="1" x14ac:dyDescent="0.2">
      <c r="A39" s="29">
        <v>32</v>
      </c>
      <c r="B39" s="128" t="s">
        <v>40</v>
      </c>
      <c r="C39" s="278"/>
      <c r="D39" s="251">
        <v>4</v>
      </c>
      <c r="E39" s="31" t="s">
        <v>113</v>
      </c>
      <c r="F39" s="32">
        <v>32</v>
      </c>
      <c r="G39" s="33">
        <v>32</v>
      </c>
      <c r="H39" s="160" t="str">
        <f t="shared" si="0"/>
        <v>M</v>
      </c>
      <c r="I39" s="158">
        <f t="shared" si="1"/>
        <v>96</v>
      </c>
    </row>
    <row r="40" spans="1:9" ht="12.75" customHeight="1" x14ac:dyDescent="0.2">
      <c r="A40" s="29">
        <v>33</v>
      </c>
      <c r="B40" s="128" t="s">
        <v>40</v>
      </c>
      <c r="C40" s="278"/>
      <c r="D40" s="251">
        <v>6</v>
      </c>
      <c r="E40" s="31" t="s">
        <v>114</v>
      </c>
      <c r="F40" s="32">
        <v>33</v>
      </c>
      <c r="G40" s="33">
        <v>33</v>
      </c>
      <c r="H40" s="160" t="str">
        <f t="shared" ref="H40:H71" si="2">IF(B40="M",VLOOKUP(I40,VEKKAT,2),IF(B40="F",VLOOKUP(I40,VEKKAT,3),""))</f>
        <v>M</v>
      </c>
      <c r="I40" s="158">
        <f t="shared" si="1"/>
        <v>94</v>
      </c>
    </row>
    <row r="41" spans="1:9" ht="12.75" customHeight="1" x14ac:dyDescent="0.2">
      <c r="A41" s="29">
        <v>34</v>
      </c>
      <c r="B41" s="128" t="s">
        <v>40</v>
      </c>
      <c r="C41" s="278"/>
      <c r="D41" s="251">
        <v>8</v>
      </c>
      <c r="E41" s="31" t="s">
        <v>108</v>
      </c>
      <c r="F41" s="32">
        <v>34</v>
      </c>
      <c r="G41" s="33">
        <v>34</v>
      </c>
      <c r="H41" s="160" t="str">
        <f t="shared" si="2"/>
        <v>M</v>
      </c>
      <c r="I41" s="158">
        <f t="shared" si="1"/>
        <v>92</v>
      </c>
    </row>
    <row r="42" spans="1:9" ht="12.75" customHeight="1" x14ac:dyDescent="0.2">
      <c r="A42" s="29">
        <v>35</v>
      </c>
      <c r="B42" s="128" t="s">
        <v>40</v>
      </c>
      <c r="C42" s="278"/>
      <c r="D42" s="251">
        <v>10</v>
      </c>
      <c r="E42" s="31" t="s">
        <v>113</v>
      </c>
      <c r="F42" s="32">
        <v>35</v>
      </c>
      <c r="G42" s="33">
        <v>35</v>
      </c>
      <c r="H42" s="160" t="str">
        <f t="shared" si="2"/>
        <v>M</v>
      </c>
      <c r="I42" s="158">
        <f t="shared" si="1"/>
        <v>90</v>
      </c>
    </row>
    <row r="43" spans="1:9" ht="12.75" customHeight="1" x14ac:dyDescent="0.2">
      <c r="A43" s="29">
        <v>36</v>
      </c>
      <c r="B43" s="128" t="s">
        <v>40</v>
      </c>
      <c r="C43" s="278"/>
      <c r="D43" s="251">
        <v>80</v>
      </c>
      <c r="E43" s="31" t="s">
        <v>114</v>
      </c>
      <c r="F43" s="32">
        <v>36</v>
      </c>
      <c r="G43" s="33">
        <v>36</v>
      </c>
      <c r="H43" s="160" t="str">
        <f t="shared" si="2"/>
        <v>KTI</v>
      </c>
      <c r="I43" s="158">
        <f t="shared" si="1"/>
        <v>20</v>
      </c>
    </row>
    <row r="44" spans="1:9" ht="12.75" customHeight="1" x14ac:dyDescent="0.2">
      <c r="A44" s="29">
        <v>37</v>
      </c>
      <c r="B44" s="128" t="s">
        <v>40</v>
      </c>
      <c r="C44" s="278"/>
      <c r="D44" s="251">
        <v>90</v>
      </c>
      <c r="E44" s="31" t="s">
        <v>115</v>
      </c>
      <c r="F44" s="32">
        <v>37</v>
      </c>
      <c r="G44" s="33">
        <v>37</v>
      </c>
      <c r="H44" s="160" t="str">
        <f t="shared" si="2"/>
        <v>HML</v>
      </c>
      <c r="I44" s="158">
        <f t="shared" si="1"/>
        <v>10</v>
      </c>
    </row>
    <row r="45" spans="1:9" ht="12.75" customHeight="1" x14ac:dyDescent="0.2">
      <c r="A45" s="29">
        <v>38</v>
      </c>
      <c r="B45" s="128" t="s">
        <v>40</v>
      </c>
      <c r="C45" s="278"/>
      <c r="D45" s="251">
        <v>0</v>
      </c>
      <c r="E45" s="31" t="s">
        <v>115</v>
      </c>
      <c r="F45" s="32">
        <v>38</v>
      </c>
      <c r="G45" s="33">
        <v>38</v>
      </c>
      <c r="H45" s="160" t="str">
        <f t="shared" si="2"/>
        <v>HML</v>
      </c>
      <c r="I45" s="158">
        <f t="shared" si="1"/>
        <v>0</v>
      </c>
    </row>
    <row r="46" spans="1:9" ht="12.75" customHeight="1" x14ac:dyDescent="0.2">
      <c r="A46" s="29">
        <v>39</v>
      </c>
      <c r="B46" s="128"/>
      <c r="C46" s="278"/>
      <c r="D46" s="251"/>
      <c r="E46" s="31"/>
      <c r="F46" s="32"/>
      <c r="G46" s="33"/>
      <c r="H46" s="160" t="str">
        <f t="shared" si="2"/>
        <v/>
      </c>
      <c r="I46" s="158" t="str">
        <f t="shared" si="1"/>
        <v/>
      </c>
    </row>
    <row r="47" spans="1:9" ht="12.75" customHeight="1" x14ac:dyDescent="0.2">
      <c r="A47" s="29">
        <v>40</v>
      </c>
      <c r="B47" s="128" t="s">
        <v>40</v>
      </c>
      <c r="C47" s="278"/>
      <c r="D47" s="251">
        <v>2</v>
      </c>
      <c r="E47" s="31" t="s">
        <v>115</v>
      </c>
      <c r="F47" s="32">
        <v>40</v>
      </c>
      <c r="G47" s="33">
        <v>40</v>
      </c>
      <c r="H47" s="160" t="str">
        <f t="shared" si="2"/>
        <v>M</v>
      </c>
      <c r="I47" s="158">
        <f t="shared" si="1"/>
        <v>98</v>
      </c>
    </row>
    <row r="48" spans="1:9" ht="12.75" customHeight="1" x14ac:dyDescent="0.2">
      <c r="A48" s="29">
        <v>41</v>
      </c>
      <c r="B48" s="128"/>
      <c r="C48" s="278"/>
      <c r="D48" s="251"/>
      <c r="E48" s="31"/>
      <c r="F48" s="32"/>
      <c r="G48" s="33"/>
      <c r="H48" s="160" t="str">
        <f t="shared" si="2"/>
        <v/>
      </c>
      <c r="I48" s="158" t="str">
        <f t="shared" si="1"/>
        <v/>
      </c>
    </row>
    <row r="49" spans="1:9" ht="12.75" customHeight="1" x14ac:dyDescent="0.2">
      <c r="A49" s="29">
        <v>42</v>
      </c>
      <c r="B49" s="128" t="s">
        <v>40</v>
      </c>
      <c r="C49" s="278"/>
      <c r="D49" s="251">
        <v>4</v>
      </c>
      <c r="E49" s="31" t="s">
        <v>108</v>
      </c>
      <c r="F49" s="32">
        <v>42</v>
      </c>
      <c r="G49" s="33">
        <v>42</v>
      </c>
      <c r="H49" s="160" t="str">
        <f t="shared" si="2"/>
        <v>M</v>
      </c>
      <c r="I49" s="158">
        <f t="shared" si="1"/>
        <v>96</v>
      </c>
    </row>
    <row r="50" spans="1:9" ht="12.75" customHeight="1" x14ac:dyDescent="0.2">
      <c r="A50" s="29">
        <v>43</v>
      </c>
      <c r="B50" s="128" t="s">
        <v>40</v>
      </c>
      <c r="C50" s="278"/>
      <c r="D50" s="251">
        <v>6</v>
      </c>
      <c r="E50" s="31" t="s">
        <v>113</v>
      </c>
      <c r="F50" s="32">
        <v>43</v>
      </c>
      <c r="G50" s="33">
        <v>43</v>
      </c>
      <c r="H50" s="160" t="str">
        <f t="shared" si="2"/>
        <v>M</v>
      </c>
      <c r="I50" s="158">
        <f t="shared" si="1"/>
        <v>94</v>
      </c>
    </row>
    <row r="51" spans="1:9" ht="12.75" customHeight="1" x14ac:dyDescent="0.2">
      <c r="A51" s="29">
        <v>44</v>
      </c>
      <c r="B51" s="128" t="s">
        <v>40</v>
      </c>
      <c r="C51" s="278"/>
      <c r="D51" s="251">
        <v>70</v>
      </c>
      <c r="E51" s="31" t="s">
        <v>114</v>
      </c>
      <c r="F51" s="32">
        <v>44</v>
      </c>
      <c r="G51" s="33">
        <v>44</v>
      </c>
      <c r="H51" s="160" t="str">
        <f t="shared" si="2"/>
        <v>M</v>
      </c>
      <c r="I51" s="158">
        <f t="shared" si="1"/>
        <v>30</v>
      </c>
    </row>
    <row r="52" spans="1:9" ht="12.75" customHeight="1" x14ac:dyDescent="0.2">
      <c r="A52" s="29">
        <v>45</v>
      </c>
      <c r="B52" s="128"/>
      <c r="C52" s="278"/>
      <c r="D52" s="251"/>
      <c r="E52" s="31"/>
      <c r="F52" s="32"/>
      <c r="G52" s="33"/>
      <c r="H52" s="160" t="str">
        <f t="shared" si="2"/>
        <v/>
      </c>
      <c r="I52" s="158" t="str">
        <f t="shared" si="1"/>
        <v/>
      </c>
    </row>
    <row r="53" spans="1:9" ht="12.75" customHeight="1" x14ac:dyDescent="0.2">
      <c r="A53" s="29">
        <v>46</v>
      </c>
      <c r="B53" s="128" t="s">
        <v>40</v>
      </c>
      <c r="C53" s="278"/>
      <c r="D53" s="251">
        <v>80</v>
      </c>
      <c r="E53" s="31" t="s">
        <v>115</v>
      </c>
      <c r="F53" s="32">
        <v>46</v>
      </c>
      <c r="G53" s="33">
        <v>46</v>
      </c>
      <c r="H53" s="160" t="str">
        <f t="shared" si="2"/>
        <v>KTI</v>
      </c>
      <c r="I53" s="158">
        <f t="shared" si="1"/>
        <v>20</v>
      </c>
    </row>
    <row r="54" spans="1:9" ht="12.75" customHeight="1" x14ac:dyDescent="0.2">
      <c r="A54" s="29">
        <v>47</v>
      </c>
      <c r="B54" s="128"/>
      <c r="C54" s="278"/>
      <c r="D54" s="251"/>
      <c r="E54" s="31"/>
      <c r="F54" s="32"/>
      <c r="G54" s="33"/>
      <c r="H54" s="160" t="str">
        <f t="shared" si="2"/>
        <v/>
      </c>
      <c r="I54" s="158" t="str">
        <f t="shared" si="1"/>
        <v/>
      </c>
    </row>
    <row r="55" spans="1:9" ht="12.75" customHeight="1" x14ac:dyDescent="0.2">
      <c r="A55" s="29">
        <v>48</v>
      </c>
      <c r="B55" s="128"/>
      <c r="C55" s="278"/>
      <c r="D55" s="251"/>
      <c r="E55" s="31"/>
      <c r="F55" s="32"/>
      <c r="G55" s="33"/>
      <c r="H55" s="160" t="str">
        <f t="shared" si="2"/>
        <v/>
      </c>
      <c r="I55" s="158" t="str">
        <f t="shared" si="1"/>
        <v/>
      </c>
    </row>
    <row r="56" spans="1:9" ht="12.75" customHeight="1" x14ac:dyDescent="0.2">
      <c r="A56" s="29">
        <v>49</v>
      </c>
      <c r="B56" s="128"/>
      <c r="C56" s="278"/>
      <c r="D56" s="251"/>
      <c r="E56" s="31"/>
      <c r="F56" s="32"/>
      <c r="G56" s="33"/>
      <c r="H56" s="160" t="str">
        <f t="shared" si="2"/>
        <v/>
      </c>
      <c r="I56" s="158" t="str">
        <f t="shared" si="1"/>
        <v/>
      </c>
    </row>
    <row r="57" spans="1:9" ht="12.75" customHeight="1" x14ac:dyDescent="0.2">
      <c r="A57" s="29">
        <v>50</v>
      </c>
      <c r="B57" s="128"/>
      <c r="C57" s="278"/>
      <c r="D57" s="251"/>
      <c r="E57" s="31"/>
      <c r="F57" s="32"/>
      <c r="G57" s="33"/>
      <c r="H57" s="160" t="str">
        <f t="shared" si="2"/>
        <v/>
      </c>
      <c r="I57" s="158" t="str">
        <f t="shared" si="1"/>
        <v/>
      </c>
    </row>
    <row r="58" spans="1:9" ht="12.75" customHeight="1" x14ac:dyDescent="0.2">
      <c r="A58" s="29">
        <v>51</v>
      </c>
      <c r="B58" s="128" t="s">
        <v>40</v>
      </c>
      <c r="C58" s="278"/>
      <c r="D58" s="251">
        <v>90</v>
      </c>
      <c r="E58" s="31" t="s">
        <v>108</v>
      </c>
      <c r="F58" s="32">
        <v>51</v>
      </c>
      <c r="G58" s="33">
        <v>51</v>
      </c>
      <c r="H58" s="160" t="str">
        <f t="shared" si="2"/>
        <v>HML</v>
      </c>
      <c r="I58" s="158">
        <f t="shared" si="1"/>
        <v>10</v>
      </c>
    </row>
    <row r="59" spans="1:9" ht="12.75" customHeight="1" x14ac:dyDescent="0.2">
      <c r="A59" s="29">
        <v>52</v>
      </c>
      <c r="B59" s="128" t="s">
        <v>40</v>
      </c>
      <c r="C59" s="278"/>
      <c r="D59" s="251">
        <v>0</v>
      </c>
      <c r="E59" s="31" t="s">
        <v>113</v>
      </c>
      <c r="F59" s="32">
        <v>52</v>
      </c>
      <c r="G59" s="33">
        <v>52</v>
      </c>
      <c r="H59" s="160" t="str">
        <f t="shared" si="2"/>
        <v>HML</v>
      </c>
      <c r="I59" s="158">
        <f t="shared" si="1"/>
        <v>0</v>
      </c>
    </row>
    <row r="60" spans="1:9" ht="12.75" customHeight="1" x14ac:dyDescent="0.2">
      <c r="A60" s="29">
        <v>53</v>
      </c>
      <c r="B60" s="128" t="s">
        <v>40</v>
      </c>
      <c r="C60" s="278"/>
      <c r="D60" s="251">
        <v>2</v>
      </c>
      <c r="E60" s="31" t="s">
        <v>114</v>
      </c>
      <c r="F60" s="32">
        <v>53</v>
      </c>
      <c r="G60" s="33">
        <v>53</v>
      </c>
      <c r="H60" s="160" t="str">
        <f t="shared" si="2"/>
        <v>M</v>
      </c>
      <c r="I60" s="158">
        <f t="shared" si="1"/>
        <v>98</v>
      </c>
    </row>
    <row r="61" spans="1:9" ht="12.75" customHeight="1" x14ac:dyDescent="0.2">
      <c r="A61" s="29">
        <v>54</v>
      </c>
      <c r="B61" s="128" t="s">
        <v>40</v>
      </c>
      <c r="C61" s="278"/>
      <c r="D61" s="251">
        <v>4</v>
      </c>
      <c r="E61" s="31" t="s">
        <v>108</v>
      </c>
      <c r="F61" s="32">
        <v>54</v>
      </c>
      <c r="G61" s="33">
        <v>54</v>
      </c>
      <c r="H61" s="160" t="str">
        <f t="shared" si="2"/>
        <v>M</v>
      </c>
      <c r="I61" s="158">
        <f t="shared" si="1"/>
        <v>96</v>
      </c>
    </row>
    <row r="62" spans="1:9" ht="12.75" customHeight="1" x14ac:dyDescent="0.2">
      <c r="A62" s="29">
        <v>55</v>
      </c>
      <c r="B62" s="128" t="s">
        <v>40</v>
      </c>
      <c r="C62" s="278"/>
      <c r="D62" s="251">
        <v>6</v>
      </c>
      <c r="E62" s="31" t="s">
        <v>113</v>
      </c>
      <c r="F62" s="32"/>
      <c r="G62" s="33">
        <v>55</v>
      </c>
      <c r="H62" s="160" t="str">
        <f t="shared" si="2"/>
        <v>M</v>
      </c>
      <c r="I62" s="158">
        <f t="shared" si="1"/>
        <v>94</v>
      </c>
    </row>
    <row r="63" spans="1:9" ht="12.75" customHeight="1" x14ac:dyDescent="0.2">
      <c r="A63" s="29">
        <v>56</v>
      </c>
      <c r="B63" s="128" t="s">
        <v>40</v>
      </c>
      <c r="C63" s="278"/>
      <c r="D63" s="251">
        <v>70</v>
      </c>
      <c r="E63" s="31" t="s">
        <v>114</v>
      </c>
      <c r="F63" s="32"/>
      <c r="G63" s="33">
        <v>56</v>
      </c>
      <c r="H63" s="160" t="str">
        <f t="shared" si="2"/>
        <v>M</v>
      </c>
      <c r="I63" s="158">
        <f t="shared" si="1"/>
        <v>30</v>
      </c>
    </row>
    <row r="64" spans="1:9" ht="12.75" customHeight="1" x14ac:dyDescent="0.2">
      <c r="A64" s="29">
        <v>57</v>
      </c>
      <c r="B64" s="128" t="s">
        <v>40</v>
      </c>
      <c r="C64" s="278"/>
      <c r="D64" s="251">
        <v>80</v>
      </c>
      <c r="E64" s="31" t="s">
        <v>108</v>
      </c>
      <c r="F64" s="32"/>
      <c r="G64" s="33">
        <v>57</v>
      </c>
      <c r="H64" s="160" t="str">
        <f t="shared" si="2"/>
        <v>KTI</v>
      </c>
      <c r="I64" s="158">
        <f t="shared" si="1"/>
        <v>20</v>
      </c>
    </row>
    <row r="65" spans="1:9" ht="12.75" customHeight="1" x14ac:dyDescent="0.2">
      <c r="A65" s="29">
        <v>58</v>
      </c>
      <c r="B65" s="128"/>
      <c r="C65" s="278"/>
      <c r="D65" s="251"/>
      <c r="E65" s="31"/>
      <c r="F65" s="32"/>
      <c r="G65" s="33"/>
      <c r="H65" s="160" t="str">
        <f t="shared" si="2"/>
        <v/>
      </c>
      <c r="I65" s="158" t="str">
        <f t="shared" si="1"/>
        <v/>
      </c>
    </row>
    <row r="66" spans="1:9" ht="12.75" customHeight="1" x14ac:dyDescent="0.2">
      <c r="A66" s="29">
        <v>59</v>
      </c>
      <c r="B66" s="128"/>
      <c r="C66" s="278"/>
      <c r="D66" s="251"/>
      <c r="E66" s="31"/>
      <c r="F66" s="32"/>
      <c r="G66" s="33"/>
      <c r="H66" s="160" t="str">
        <f t="shared" si="2"/>
        <v/>
      </c>
      <c r="I66" s="158" t="str">
        <f t="shared" si="1"/>
        <v/>
      </c>
    </row>
    <row r="67" spans="1:9" ht="12.75" customHeight="1" x14ac:dyDescent="0.2">
      <c r="A67" s="29">
        <v>60</v>
      </c>
      <c r="B67" s="128"/>
      <c r="C67" s="278"/>
      <c r="D67" s="251"/>
      <c r="E67" s="31"/>
      <c r="F67" s="32"/>
      <c r="G67" s="33"/>
      <c r="H67" s="160" t="str">
        <f t="shared" si="2"/>
        <v/>
      </c>
      <c r="I67" s="158" t="str">
        <f t="shared" si="1"/>
        <v/>
      </c>
    </row>
    <row r="68" spans="1:9" ht="12.75" customHeight="1" x14ac:dyDescent="0.2">
      <c r="A68" s="29">
        <v>61</v>
      </c>
      <c r="B68" s="128" t="s">
        <v>40</v>
      </c>
      <c r="C68" s="278"/>
      <c r="D68" s="251">
        <v>0</v>
      </c>
      <c r="E68" s="31" t="s">
        <v>108</v>
      </c>
      <c r="F68" s="32">
        <v>61</v>
      </c>
      <c r="G68" s="33">
        <v>61</v>
      </c>
      <c r="H68" s="160" t="str">
        <f t="shared" si="2"/>
        <v>HML</v>
      </c>
      <c r="I68" s="158">
        <f t="shared" si="1"/>
        <v>0</v>
      </c>
    </row>
    <row r="69" spans="1:9" ht="12.75" customHeight="1" x14ac:dyDescent="0.2">
      <c r="A69" s="29">
        <v>62</v>
      </c>
      <c r="B69" s="128" t="s">
        <v>40</v>
      </c>
      <c r="C69" s="278"/>
      <c r="D69" s="251">
        <v>2</v>
      </c>
      <c r="E69" s="31" t="s">
        <v>113</v>
      </c>
      <c r="F69" s="32">
        <v>62</v>
      </c>
      <c r="G69" s="33">
        <v>62</v>
      </c>
      <c r="H69" s="160" t="str">
        <f t="shared" si="2"/>
        <v>M</v>
      </c>
      <c r="I69" s="158">
        <f t="shared" si="1"/>
        <v>98</v>
      </c>
    </row>
    <row r="70" spans="1:9" ht="12.75" customHeight="1" x14ac:dyDescent="0.2">
      <c r="A70" s="29">
        <v>63</v>
      </c>
      <c r="B70" s="128" t="s">
        <v>40</v>
      </c>
      <c r="C70" s="278"/>
      <c r="D70" s="251">
        <v>4</v>
      </c>
      <c r="E70" s="31" t="s">
        <v>114</v>
      </c>
      <c r="F70" s="32">
        <v>63</v>
      </c>
      <c r="G70" s="33">
        <v>63</v>
      </c>
      <c r="H70" s="160" t="str">
        <f t="shared" si="2"/>
        <v>M</v>
      </c>
      <c r="I70" s="158">
        <f t="shared" si="1"/>
        <v>96</v>
      </c>
    </row>
    <row r="71" spans="1:9" ht="12.75" customHeight="1" x14ac:dyDescent="0.2">
      <c r="A71" s="29">
        <v>64</v>
      </c>
      <c r="B71" s="128" t="s">
        <v>40</v>
      </c>
      <c r="C71" s="278"/>
      <c r="D71" s="251">
        <v>6</v>
      </c>
      <c r="E71" s="31" t="s">
        <v>115</v>
      </c>
      <c r="F71" s="32">
        <v>64</v>
      </c>
      <c r="G71" s="33">
        <v>64</v>
      </c>
      <c r="H71" s="160" t="str">
        <f t="shared" si="2"/>
        <v>M</v>
      </c>
      <c r="I71" s="158">
        <f t="shared" si="1"/>
        <v>94</v>
      </c>
    </row>
    <row r="72" spans="1:9" ht="12.75" customHeight="1" x14ac:dyDescent="0.2">
      <c r="A72" s="29">
        <v>65</v>
      </c>
      <c r="B72" s="128"/>
      <c r="C72" s="278"/>
      <c r="D72" s="251"/>
      <c r="E72" s="31"/>
      <c r="F72" s="32"/>
      <c r="G72" s="33"/>
      <c r="H72" s="160" t="str">
        <f t="shared" ref="H72:H103" si="3">IF(B72="M",VLOOKUP(I72,VEKKAT,2),IF(B72="F",VLOOKUP(I72,VEKKAT,3),""))</f>
        <v/>
      </c>
      <c r="I72" s="158" t="str">
        <f t="shared" si="1"/>
        <v/>
      </c>
    </row>
    <row r="73" spans="1:9" ht="12.75" customHeight="1" x14ac:dyDescent="0.2">
      <c r="A73" s="29">
        <v>66</v>
      </c>
      <c r="B73" s="128"/>
      <c r="C73" s="278"/>
      <c r="D73" s="251"/>
      <c r="E73" s="31"/>
      <c r="F73" s="32"/>
      <c r="G73" s="33"/>
      <c r="H73" s="160" t="str">
        <f t="shared" si="3"/>
        <v/>
      </c>
      <c r="I73" s="158" t="str">
        <f t="shared" ref="I73:I136" si="4">IF(ISNUMBER(D73),$J$7-D73+(D73&gt;$J$7)*100,"")</f>
        <v/>
      </c>
    </row>
    <row r="74" spans="1:9" ht="12.75" customHeight="1" x14ac:dyDescent="0.2">
      <c r="A74" s="29">
        <v>67</v>
      </c>
      <c r="B74" s="128"/>
      <c r="C74" s="278"/>
      <c r="D74" s="251"/>
      <c r="E74" s="31"/>
      <c r="F74" s="32"/>
      <c r="G74" s="33"/>
      <c r="H74" s="160" t="str">
        <f t="shared" si="3"/>
        <v/>
      </c>
      <c r="I74" s="158" t="str">
        <f t="shared" si="4"/>
        <v/>
      </c>
    </row>
    <row r="75" spans="1:9" ht="12.75" customHeight="1" x14ac:dyDescent="0.2">
      <c r="A75" s="29">
        <v>68</v>
      </c>
      <c r="B75" s="128"/>
      <c r="C75" s="278"/>
      <c r="D75" s="251"/>
      <c r="E75" s="31"/>
      <c r="F75" s="32"/>
      <c r="G75" s="33"/>
      <c r="H75" s="160" t="str">
        <f t="shared" si="3"/>
        <v/>
      </c>
      <c r="I75" s="158" t="str">
        <f t="shared" si="4"/>
        <v/>
      </c>
    </row>
    <row r="76" spans="1:9" ht="12.75" customHeight="1" x14ac:dyDescent="0.2">
      <c r="A76" s="29">
        <v>69</v>
      </c>
      <c r="B76" s="128"/>
      <c r="C76" s="278"/>
      <c r="D76" s="251"/>
      <c r="E76" s="31"/>
      <c r="F76" s="32"/>
      <c r="G76" s="33"/>
      <c r="H76" s="160" t="str">
        <f t="shared" si="3"/>
        <v/>
      </c>
      <c r="I76" s="158" t="str">
        <f t="shared" si="4"/>
        <v/>
      </c>
    </row>
    <row r="77" spans="1:9" ht="12.75" customHeight="1" x14ac:dyDescent="0.2">
      <c r="A77" s="29">
        <v>70</v>
      </c>
      <c r="B77" s="128"/>
      <c r="C77" s="278"/>
      <c r="D77" s="251"/>
      <c r="E77" s="31"/>
      <c r="F77" s="32"/>
      <c r="G77" s="33"/>
      <c r="H77" s="160" t="str">
        <f t="shared" si="3"/>
        <v/>
      </c>
      <c r="I77" s="158" t="str">
        <f t="shared" si="4"/>
        <v/>
      </c>
    </row>
    <row r="78" spans="1:9" ht="12.75" customHeight="1" x14ac:dyDescent="0.2">
      <c r="A78" s="29">
        <v>71</v>
      </c>
      <c r="B78" s="128"/>
      <c r="C78" s="278"/>
      <c r="D78" s="251"/>
      <c r="E78" s="31"/>
      <c r="F78" s="32"/>
      <c r="G78" s="33"/>
      <c r="H78" s="160" t="str">
        <f t="shared" si="3"/>
        <v/>
      </c>
      <c r="I78" s="158" t="str">
        <f t="shared" si="4"/>
        <v/>
      </c>
    </row>
    <row r="79" spans="1:9" ht="12.75" customHeight="1" x14ac:dyDescent="0.2">
      <c r="A79" s="29">
        <v>72</v>
      </c>
      <c r="B79" s="128"/>
      <c r="C79" s="278"/>
      <c r="D79" s="251"/>
      <c r="E79" s="31"/>
      <c r="F79" s="32"/>
      <c r="G79" s="33"/>
      <c r="H79" s="160" t="str">
        <f t="shared" si="3"/>
        <v/>
      </c>
      <c r="I79" s="158" t="str">
        <f t="shared" si="4"/>
        <v/>
      </c>
    </row>
    <row r="80" spans="1:9" ht="12.75" customHeight="1" x14ac:dyDescent="0.2">
      <c r="A80" s="29">
        <v>73</v>
      </c>
      <c r="B80" s="128"/>
      <c r="C80" s="278"/>
      <c r="D80" s="251"/>
      <c r="E80" s="31"/>
      <c r="F80" s="32"/>
      <c r="G80" s="33"/>
      <c r="H80" s="160" t="str">
        <f t="shared" si="3"/>
        <v/>
      </c>
      <c r="I80" s="158" t="str">
        <f t="shared" si="4"/>
        <v/>
      </c>
    </row>
    <row r="81" spans="1:9" ht="12.75" customHeight="1" x14ac:dyDescent="0.2">
      <c r="A81" s="29">
        <v>74</v>
      </c>
      <c r="B81" s="128"/>
      <c r="C81" s="278"/>
      <c r="D81" s="251"/>
      <c r="E81" s="31"/>
      <c r="F81" s="32"/>
      <c r="G81" s="33"/>
      <c r="H81" s="160" t="str">
        <f t="shared" si="3"/>
        <v/>
      </c>
      <c r="I81" s="158" t="str">
        <f t="shared" si="4"/>
        <v/>
      </c>
    </row>
    <row r="82" spans="1:9" ht="12.75" customHeight="1" x14ac:dyDescent="0.2">
      <c r="A82" s="29">
        <v>75</v>
      </c>
      <c r="B82" s="128"/>
      <c r="C82" s="278"/>
      <c r="D82" s="251"/>
      <c r="E82" s="31"/>
      <c r="F82" s="32"/>
      <c r="G82" s="33"/>
      <c r="H82" s="160" t="str">
        <f t="shared" si="3"/>
        <v/>
      </c>
      <c r="I82" s="158" t="str">
        <f t="shared" si="4"/>
        <v/>
      </c>
    </row>
    <row r="83" spans="1:9" ht="12.75" customHeight="1" x14ac:dyDescent="0.2">
      <c r="A83" s="29">
        <v>76</v>
      </c>
      <c r="B83" s="128"/>
      <c r="C83" s="278"/>
      <c r="D83" s="251"/>
      <c r="E83" s="31"/>
      <c r="F83" s="32"/>
      <c r="G83" s="33"/>
      <c r="H83" s="160" t="str">
        <f t="shared" si="3"/>
        <v/>
      </c>
      <c r="I83" s="158" t="str">
        <f t="shared" si="4"/>
        <v/>
      </c>
    </row>
    <row r="84" spans="1:9" ht="12.75" customHeight="1" x14ac:dyDescent="0.2">
      <c r="A84" s="29">
        <v>77</v>
      </c>
      <c r="B84" s="128"/>
      <c r="C84" s="278"/>
      <c r="D84" s="251"/>
      <c r="E84" s="31"/>
      <c r="F84" s="32"/>
      <c r="G84" s="33"/>
      <c r="H84" s="160" t="str">
        <f t="shared" si="3"/>
        <v/>
      </c>
      <c r="I84" s="158" t="str">
        <f t="shared" si="4"/>
        <v/>
      </c>
    </row>
    <row r="85" spans="1:9" ht="12.75" customHeight="1" x14ac:dyDescent="0.2">
      <c r="A85" s="29">
        <v>78</v>
      </c>
      <c r="B85" s="128"/>
      <c r="C85" s="278"/>
      <c r="D85" s="251"/>
      <c r="E85" s="31"/>
      <c r="F85" s="32"/>
      <c r="G85" s="33"/>
      <c r="H85" s="160" t="str">
        <f t="shared" si="3"/>
        <v/>
      </c>
      <c r="I85" s="158" t="str">
        <f t="shared" si="4"/>
        <v/>
      </c>
    </row>
    <row r="86" spans="1:9" ht="12.75" customHeight="1" x14ac:dyDescent="0.2">
      <c r="A86" s="29">
        <v>79</v>
      </c>
      <c r="B86" s="128"/>
      <c r="C86" s="278"/>
      <c r="D86" s="251"/>
      <c r="E86" s="31"/>
      <c r="F86" s="32"/>
      <c r="G86" s="33"/>
      <c r="H86" s="160" t="str">
        <f t="shared" si="3"/>
        <v/>
      </c>
      <c r="I86" s="158" t="str">
        <f t="shared" si="4"/>
        <v/>
      </c>
    </row>
    <row r="87" spans="1:9" ht="12.75" customHeight="1" x14ac:dyDescent="0.2">
      <c r="A87" s="29">
        <v>80</v>
      </c>
      <c r="B87" s="128"/>
      <c r="C87" s="278"/>
      <c r="D87" s="251"/>
      <c r="E87" s="31"/>
      <c r="F87" s="32"/>
      <c r="G87" s="33"/>
      <c r="H87" s="160" t="str">
        <f t="shared" si="3"/>
        <v/>
      </c>
      <c r="I87" s="158" t="str">
        <f t="shared" si="4"/>
        <v/>
      </c>
    </row>
    <row r="88" spans="1:9" ht="12.75" customHeight="1" x14ac:dyDescent="0.2">
      <c r="A88" s="29">
        <v>81</v>
      </c>
      <c r="B88" s="128"/>
      <c r="C88" s="278"/>
      <c r="D88" s="251"/>
      <c r="E88" s="31"/>
      <c r="F88" s="32"/>
      <c r="G88" s="33"/>
      <c r="H88" s="160" t="str">
        <f t="shared" si="3"/>
        <v/>
      </c>
      <c r="I88" s="158" t="str">
        <f t="shared" si="4"/>
        <v/>
      </c>
    </row>
    <row r="89" spans="1:9" ht="12.75" customHeight="1" x14ac:dyDescent="0.2">
      <c r="A89" s="29">
        <v>82</v>
      </c>
      <c r="B89" s="128"/>
      <c r="C89" s="278"/>
      <c r="D89" s="251"/>
      <c r="E89" s="31"/>
      <c r="F89" s="32"/>
      <c r="G89" s="33"/>
      <c r="H89" s="160" t="str">
        <f t="shared" si="3"/>
        <v/>
      </c>
      <c r="I89" s="158" t="str">
        <f t="shared" si="4"/>
        <v/>
      </c>
    </row>
    <row r="90" spans="1:9" ht="12.75" customHeight="1" x14ac:dyDescent="0.2">
      <c r="A90" s="29">
        <v>83</v>
      </c>
      <c r="B90" s="128"/>
      <c r="C90" s="278"/>
      <c r="D90" s="251"/>
      <c r="E90" s="31"/>
      <c r="F90" s="32"/>
      <c r="G90" s="33"/>
      <c r="H90" s="160" t="str">
        <f t="shared" si="3"/>
        <v/>
      </c>
      <c r="I90" s="158" t="str">
        <f t="shared" si="4"/>
        <v/>
      </c>
    </row>
    <row r="91" spans="1:9" ht="12.75" customHeight="1" x14ac:dyDescent="0.2">
      <c r="A91" s="29">
        <v>84</v>
      </c>
      <c r="B91" s="128"/>
      <c r="C91" s="278"/>
      <c r="D91" s="251"/>
      <c r="E91" s="31"/>
      <c r="F91" s="32"/>
      <c r="G91" s="33"/>
      <c r="H91" s="160" t="str">
        <f t="shared" si="3"/>
        <v/>
      </c>
      <c r="I91" s="158" t="str">
        <f t="shared" si="4"/>
        <v/>
      </c>
    </row>
    <row r="92" spans="1:9" ht="12.75" customHeight="1" x14ac:dyDescent="0.2">
      <c r="A92" s="29">
        <v>85</v>
      </c>
      <c r="B92" s="128"/>
      <c r="C92" s="278"/>
      <c r="D92" s="251"/>
      <c r="E92" s="31"/>
      <c r="F92" s="32"/>
      <c r="G92" s="33"/>
      <c r="H92" s="160" t="str">
        <f t="shared" si="3"/>
        <v/>
      </c>
      <c r="I92" s="158" t="str">
        <f t="shared" si="4"/>
        <v/>
      </c>
    </row>
    <row r="93" spans="1:9" ht="12.75" customHeight="1" x14ac:dyDescent="0.2">
      <c r="A93" s="29">
        <v>86</v>
      </c>
      <c r="B93" s="128"/>
      <c r="C93" s="278"/>
      <c r="D93" s="251"/>
      <c r="E93" s="31"/>
      <c r="F93" s="32"/>
      <c r="G93" s="33"/>
      <c r="H93" s="160" t="str">
        <f t="shared" si="3"/>
        <v/>
      </c>
      <c r="I93" s="158" t="str">
        <f t="shared" si="4"/>
        <v/>
      </c>
    </row>
    <row r="94" spans="1:9" ht="12.75" customHeight="1" x14ac:dyDescent="0.2">
      <c r="A94" s="29">
        <v>87</v>
      </c>
      <c r="B94" s="128"/>
      <c r="C94" s="278"/>
      <c r="D94" s="251"/>
      <c r="E94" s="31"/>
      <c r="F94" s="32"/>
      <c r="G94" s="33"/>
      <c r="H94" s="160" t="str">
        <f t="shared" si="3"/>
        <v/>
      </c>
      <c r="I94" s="158" t="str">
        <f t="shared" si="4"/>
        <v/>
      </c>
    </row>
    <row r="95" spans="1:9" ht="12.75" customHeight="1" x14ac:dyDescent="0.2">
      <c r="A95" s="29">
        <v>88</v>
      </c>
      <c r="B95" s="128"/>
      <c r="C95" s="278"/>
      <c r="D95" s="251"/>
      <c r="E95" s="31"/>
      <c r="F95" s="32"/>
      <c r="G95" s="33"/>
      <c r="H95" s="160" t="str">
        <f t="shared" si="3"/>
        <v/>
      </c>
      <c r="I95" s="158" t="str">
        <f t="shared" si="4"/>
        <v/>
      </c>
    </row>
    <row r="96" spans="1:9" ht="12.75" customHeight="1" x14ac:dyDescent="0.2">
      <c r="A96" s="29">
        <v>89</v>
      </c>
      <c r="B96" s="128"/>
      <c r="C96" s="278"/>
      <c r="D96" s="251"/>
      <c r="E96" s="31"/>
      <c r="F96" s="32"/>
      <c r="G96" s="33"/>
      <c r="H96" s="160" t="str">
        <f t="shared" si="3"/>
        <v/>
      </c>
      <c r="I96" s="158" t="str">
        <f t="shared" si="4"/>
        <v/>
      </c>
    </row>
    <row r="97" spans="1:9" ht="12.75" customHeight="1" x14ac:dyDescent="0.2">
      <c r="A97" s="29">
        <v>90</v>
      </c>
      <c r="B97" s="128"/>
      <c r="C97" s="278"/>
      <c r="D97" s="251"/>
      <c r="E97" s="31"/>
      <c r="F97" s="32"/>
      <c r="G97" s="33"/>
      <c r="H97" s="160" t="str">
        <f t="shared" si="3"/>
        <v/>
      </c>
      <c r="I97" s="158" t="str">
        <f t="shared" si="4"/>
        <v/>
      </c>
    </row>
    <row r="98" spans="1:9" ht="12.75" customHeight="1" x14ac:dyDescent="0.2">
      <c r="A98" s="29">
        <v>91</v>
      </c>
      <c r="B98" s="128"/>
      <c r="C98" s="278"/>
      <c r="D98" s="251"/>
      <c r="E98" s="31"/>
      <c r="F98" s="32"/>
      <c r="G98" s="33"/>
      <c r="H98" s="160" t="str">
        <f t="shared" si="3"/>
        <v/>
      </c>
      <c r="I98" s="158" t="str">
        <f t="shared" si="4"/>
        <v/>
      </c>
    </row>
    <row r="99" spans="1:9" ht="12.75" customHeight="1" x14ac:dyDescent="0.2">
      <c r="A99" s="29">
        <v>92</v>
      </c>
      <c r="B99" s="128"/>
      <c r="C99" s="278"/>
      <c r="D99" s="251"/>
      <c r="E99" s="31"/>
      <c r="F99" s="32"/>
      <c r="G99" s="33"/>
      <c r="H99" s="160" t="str">
        <f t="shared" si="3"/>
        <v/>
      </c>
      <c r="I99" s="158" t="str">
        <f t="shared" si="4"/>
        <v/>
      </c>
    </row>
    <row r="100" spans="1:9" ht="12.75" customHeight="1" x14ac:dyDescent="0.2">
      <c r="A100" s="29">
        <v>93</v>
      </c>
      <c r="B100" s="128"/>
      <c r="C100" s="278"/>
      <c r="D100" s="251"/>
      <c r="E100" s="31"/>
      <c r="F100" s="32"/>
      <c r="G100" s="33"/>
      <c r="H100" s="160" t="str">
        <f t="shared" si="3"/>
        <v/>
      </c>
      <c r="I100" s="158" t="str">
        <f t="shared" si="4"/>
        <v/>
      </c>
    </row>
    <row r="101" spans="1:9" ht="12.75" customHeight="1" x14ac:dyDescent="0.2">
      <c r="A101" s="29">
        <v>94</v>
      </c>
      <c r="B101" s="128"/>
      <c r="C101" s="278"/>
      <c r="D101" s="251"/>
      <c r="E101" s="31"/>
      <c r="F101" s="32"/>
      <c r="G101" s="33"/>
      <c r="H101" s="160" t="str">
        <f t="shared" si="3"/>
        <v/>
      </c>
      <c r="I101" s="158" t="str">
        <f t="shared" si="4"/>
        <v/>
      </c>
    </row>
    <row r="102" spans="1:9" ht="12.75" customHeight="1" x14ac:dyDescent="0.2">
      <c r="A102" s="29">
        <v>95</v>
      </c>
      <c r="B102" s="128"/>
      <c r="C102" s="278"/>
      <c r="D102" s="251"/>
      <c r="E102" s="31"/>
      <c r="F102" s="32"/>
      <c r="G102" s="33"/>
      <c r="H102" s="160" t="str">
        <f t="shared" si="3"/>
        <v/>
      </c>
      <c r="I102" s="158" t="str">
        <f t="shared" si="4"/>
        <v/>
      </c>
    </row>
    <row r="103" spans="1:9" ht="12.75" customHeight="1" x14ac:dyDescent="0.2">
      <c r="A103" s="29">
        <v>96</v>
      </c>
      <c r="B103" s="128"/>
      <c r="C103" s="278"/>
      <c r="D103" s="251"/>
      <c r="E103" s="31"/>
      <c r="F103" s="32"/>
      <c r="G103" s="33"/>
      <c r="H103" s="160" t="str">
        <f t="shared" si="3"/>
        <v/>
      </c>
      <c r="I103" s="158" t="str">
        <f t="shared" si="4"/>
        <v/>
      </c>
    </row>
    <row r="104" spans="1:9" ht="12.75" customHeight="1" x14ac:dyDescent="0.2">
      <c r="A104" s="29">
        <v>97</v>
      </c>
      <c r="B104" s="128"/>
      <c r="C104" s="278"/>
      <c r="D104" s="251"/>
      <c r="E104" s="31"/>
      <c r="F104" s="32"/>
      <c r="G104" s="33"/>
      <c r="H104" s="160" t="str">
        <f t="shared" ref="H104:H135" si="5">IF(B104="M",VLOOKUP(I104,VEKKAT,2),IF(B104="F",VLOOKUP(I104,VEKKAT,3),""))</f>
        <v/>
      </c>
      <c r="I104" s="158" t="str">
        <f t="shared" si="4"/>
        <v/>
      </c>
    </row>
    <row r="105" spans="1:9" ht="12.75" customHeight="1" x14ac:dyDescent="0.2">
      <c r="A105" s="29">
        <v>98</v>
      </c>
      <c r="B105" s="128"/>
      <c r="C105" s="278"/>
      <c r="D105" s="251"/>
      <c r="E105" s="31"/>
      <c r="F105" s="32"/>
      <c r="G105" s="33"/>
      <c r="H105" s="160" t="str">
        <f t="shared" si="5"/>
        <v/>
      </c>
      <c r="I105" s="158" t="str">
        <f t="shared" si="4"/>
        <v/>
      </c>
    </row>
    <row r="106" spans="1:9" ht="12.75" customHeight="1" x14ac:dyDescent="0.2">
      <c r="A106" s="29">
        <v>99</v>
      </c>
      <c r="B106" s="128"/>
      <c r="C106" s="278"/>
      <c r="D106" s="251"/>
      <c r="E106" s="31"/>
      <c r="F106" s="32"/>
      <c r="G106" s="33"/>
      <c r="H106" s="160" t="str">
        <f t="shared" si="5"/>
        <v/>
      </c>
      <c r="I106" s="158" t="str">
        <f t="shared" si="4"/>
        <v/>
      </c>
    </row>
    <row r="107" spans="1:9" ht="12.75" customHeight="1" x14ac:dyDescent="0.2">
      <c r="A107" s="29">
        <v>100</v>
      </c>
      <c r="B107" s="128"/>
      <c r="C107" s="278"/>
      <c r="D107" s="251"/>
      <c r="E107" s="31"/>
      <c r="F107" s="32"/>
      <c r="G107" s="33"/>
      <c r="H107" s="160" t="str">
        <f t="shared" si="5"/>
        <v/>
      </c>
      <c r="I107" s="158" t="str">
        <f t="shared" si="4"/>
        <v/>
      </c>
    </row>
    <row r="108" spans="1:9" ht="12.75" customHeight="1" x14ac:dyDescent="0.2">
      <c r="A108" s="29">
        <v>101</v>
      </c>
      <c r="B108" s="128"/>
      <c r="C108" s="278"/>
      <c r="D108" s="251"/>
      <c r="E108" s="31"/>
      <c r="F108" s="32"/>
      <c r="G108" s="33"/>
      <c r="H108" s="160" t="str">
        <f t="shared" si="5"/>
        <v/>
      </c>
      <c r="I108" s="158" t="str">
        <f t="shared" si="4"/>
        <v/>
      </c>
    </row>
    <row r="109" spans="1:9" ht="12.75" customHeight="1" x14ac:dyDescent="0.2">
      <c r="A109" s="29">
        <v>102</v>
      </c>
      <c r="B109" s="128"/>
      <c r="C109" s="278"/>
      <c r="D109" s="251"/>
      <c r="E109" s="31"/>
      <c r="F109" s="32"/>
      <c r="G109" s="33"/>
      <c r="H109" s="160" t="str">
        <f t="shared" si="5"/>
        <v/>
      </c>
      <c r="I109" s="158" t="str">
        <f t="shared" si="4"/>
        <v/>
      </c>
    </row>
    <row r="110" spans="1:9" ht="12.75" customHeight="1" x14ac:dyDescent="0.2">
      <c r="A110" s="29">
        <v>103</v>
      </c>
      <c r="B110" s="128"/>
      <c r="C110" s="278"/>
      <c r="D110" s="251"/>
      <c r="E110" s="31"/>
      <c r="F110" s="32"/>
      <c r="G110" s="33"/>
      <c r="H110" s="160" t="str">
        <f t="shared" si="5"/>
        <v/>
      </c>
      <c r="I110" s="158" t="str">
        <f t="shared" si="4"/>
        <v/>
      </c>
    </row>
    <row r="111" spans="1:9" ht="12.75" customHeight="1" x14ac:dyDescent="0.2">
      <c r="A111" s="29">
        <v>104</v>
      </c>
      <c r="B111" s="128"/>
      <c r="C111" s="278"/>
      <c r="D111" s="251"/>
      <c r="E111" s="31"/>
      <c r="F111" s="32"/>
      <c r="G111" s="33"/>
      <c r="H111" s="160" t="str">
        <f t="shared" si="5"/>
        <v/>
      </c>
      <c r="I111" s="158" t="str">
        <f t="shared" si="4"/>
        <v/>
      </c>
    </row>
    <row r="112" spans="1:9" ht="12.75" customHeight="1" x14ac:dyDescent="0.2">
      <c r="A112" s="29">
        <v>105</v>
      </c>
      <c r="B112" s="128"/>
      <c r="C112" s="278"/>
      <c r="D112" s="251"/>
      <c r="E112" s="31"/>
      <c r="F112" s="32"/>
      <c r="G112" s="33"/>
      <c r="H112" s="160" t="str">
        <f t="shared" si="5"/>
        <v/>
      </c>
      <c r="I112" s="158" t="str">
        <f t="shared" si="4"/>
        <v/>
      </c>
    </row>
    <row r="113" spans="1:9" ht="12.75" customHeight="1" x14ac:dyDescent="0.2">
      <c r="A113" s="29">
        <v>106</v>
      </c>
      <c r="B113" s="128"/>
      <c r="C113" s="278"/>
      <c r="D113" s="251"/>
      <c r="E113" s="31"/>
      <c r="F113" s="32"/>
      <c r="G113" s="33"/>
      <c r="H113" s="160" t="str">
        <f t="shared" si="5"/>
        <v/>
      </c>
      <c r="I113" s="158" t="str">
        <f t="shared" si="4"/>
        <v/>
      </c>
    </row>
    <row r="114" spans="1:9" ht="12.75" customHeight="1" x14ac:dyDescent="0.2">
      <c r="A114" s="29">
        <v>107</v>
      </c>
      <c r="B114" s="128"/>
      <c r="C114" s="278"/>
      <c r="D114" s="251"/>
      <c r="E114" s="31"/>
      <c r="F114" s="32"/>
      <c r="G114" s="33"/>
      <c r="H114" s="160" t="str">
        <f t="shared" si="5"/>
        <v/>
      </c>
      <c r="I114" s="158" t="str">
        <f t="shared" si="4"/>
        <v/>
      </c>
    </row>
    <row r="115" spans="1:9" ht="12.75" customHeight="1" x14ac:dyDescent="0.2">
      <c r="A115" s="29">
        <v>108</v>
      </c>
      <c r="B115" s="128"/>
      <c r="C115" s="278"/>
      <c r="D115" s="251"/>
      <c r="E115" s="31"/>
      <c r="F115" s="32"/>
      <c r="G115" s="33"/>
      <c r="H115" s="160" t="str">
        <f t="shared" si="5"/>
        <v/>
      </c>
      <c r="I115" s="158" t="str">
        <f t="shared" si="4"/>
        <v/>
      </c>
    </row>
    <row r="116" spans="1:9" ht="12.75" customHeight="1" x14ac:dyDescent="0.2">
      <c r="A116" s="29">
        <v>109</v>
      </c>
      <c r="B116" s="128"/>
      <c r="C116" s="278"/>
      <c r="D116" s="251"/>
      <c r="E116" s="31"/>
      <c r="F116" s="32"/>
      <c r="G116" s="33"/>
      <c r="H116" s="160" t="str">
        <f t="shared" si="5"/>
        <v/>
      </c>
      <c r="I116" s="158" t="str">
        <f t="shared" si="4"/>
        <v/>
      </c>
    </row>
    <row r="117" spans="1:9" ht="12.75" customHeight="1" x14ac:dyDescent="0.2">
      <c r="A117" s="29">
        <v>110</v>
      </c>
      <c r="B117" s="128"/>
      <c r="C117" s="278"/>
      <c r="D117" s="251"/>
      <c r="E117" s="31"/>
      <c r="F117" s="32"/>
      <c r="G117" s="33"/>
      <c r="H117" s="160" t="str">
        <f t="shared" si="5"/>
        <v/>
      </c>
      <c r="I117" s="158" t="str">
        <f t="shared" si="4"/>
        <v/>
      </c>
    </row>
    <row r="118" spans="1:9" ht="12.75" customHeight="1" x14ac:dyDescent="0.2">
      <c r="A118" s="29">
        <v>111</v>
      </c>
      <c r="B118" s="128" t="s">
        <v>41</v>
      </c>
      <c r="C118" s="278"/>
      <c r="D118" s="251">
        <v>70</v>
      </c>
      <c r="E118" s="31" t="s">
        <v>108</v>
      </c>
      <c r="F118" s="32">
        <v>11</v>
      </c>
      <c r="G118" s="33">
        <v>11</v>
      </c>
      <c r="H118" s="160" t="str">
        <f t="shared" si="5"/>
        <v>Ž</v>
      </c>
      <c r="I118" s="158">
        <f t="shared" si="4"/>
        <v>30</v>
      </c>
    </row>
    <row r="119" spans="1:9" ht="12.75" customHeight="1" x14ac:dyDescent="0.2">
      <c r="A119" s="29">
        <v>112</v>
      </c>
      <c r="B119" s="128" t="s">
        <v>41</v>
      </c>
      <c r="C119" s="278"/>
      <c r="D119" s="251">
        <v>80</v>
      </c>
      <c r="E119" s="31" t="s">
        <v>113</v>
      </c>
      <c r="F119" s="32">
        <v>12</v>
      </c>
      <c r="G119" s="33">
        <v>12</v>
      </c>
      <c r="H119" s="160" t="str">
        <f t="shared" si="5"/>
        <v>KTY</v>
      </c>
      <c r="I119" s="158">
        <f t="shared" si="4"/>
        <v>20</v>
      </c>
    </row>
    <row r="120" spans="1:9" ht="12.75" customHeight="1" x14ac:dyDescent="0.2">
      <c r="A120" s="29">
        <v>113</v>
      </c>
      <c r="B120" s="128" t="s">
        <v>41</v>
      </c>
      <c r="C120" s="278"/>
      <c r="D120" s="251">
        <v>90</v>
      </c>
      <c r="E120" s="31" t="s">
        <v>114</v>
      </c>
      <c r="F120" s="32">
        <v>13</v>
      </c>
      <c r="G120" s="33">
        <v>13</v>
      </c>
      <c r="H120" s="160" t="str">
        <f t="shared" si="5"/>
        <v>DML</v>
      </c>
      <c r="I120" s="158">
        <f t="shared" si="4"/>
        <v>10</v>
      </c>
    </row>
    <row r="121" spans="1:9" ht="12.75" customHeight="1" x14ac:dyDescent="0.2">
      <c r="A121" s="29">
        <v>114</v>
      </c>
      <c r="B121" s="128"/>
      <c r="C121" s="278"/>
      <c r="D121" s="251"/>
      <c r="E121" s="31"/>
      <c r="F121" s="32"/>
      <c r="G121" s="33"/>
      <c r="H121" s="160" t="str">
        <f t="shared" si="5"/>
        <v/>
      </c>
      <c r="I121" s="158" t="str">
        <f t="shared" si="4"/>
        <v/>
      </c>
    </row>
    <row r="122" spans="1:9" ht="12.75" customHeight="1" x14ac:dyDescent="0.2">
      <c r="A122" s="29">
        <v>115</v>
      </c>
      <c r="B122" s="128"/>
      <c r="C122" s="278"/>
      <c r="D122" s="251"/>
      <c r="E122" s="31"/>
      <c r="F122" s="32"/>
      <c r="G122" s="33"/>
      <c r="H122" s="160" t="str">
        <f t="shared" si="5"/>
        <v/>
      </c>
      <c r="I122" s="158" t="str">
        <f t="shared" si="4"/>
        <v/>
      </c>
    </row>
    <row r="123" spans="1:9" ht="12.75" customHeight="1" x14ac:dyDescent="0.2">
      <c r="A123" s="29">
        <v>116</v>
      </c>
      <c r="B123" s="128"/>
      <c r="C123" s="278"/>
      <c r="D123" s="251"/>
      <c r="E123" s="31"/>
      <c r="F123" s="32"/>
      <c r="G123" s="33"/>
      <c r="H123" s="160" t="str">
        <f t="shared" si="5"/>
        <v/>
      </c>
      <c r="I123" s="158" t="str">
        <f t="shared" si="4"/>
        <v/>
      </c>
    </row>
    <row r="124" spans="1:9" ht="12.75" customHeight="1" x14ac:dyDescent="0.2">
      <c r="A124" s="29">
        <v>117</v>
      </c>
      <c r="B124" s="128"/>
      <c r="C124" s="278"/>
      <c r="D124" s="251"/>
      <c r="E124" s="31"/>
      <c r="F124" s="32"/>
      <c r="G124" s="33"/>
      <c r="H124" s="160" t="str">
        <f t="shared" si="5"/>
        <v/>
      </c>
      <c r="I124" s="158" t="str">
        <f t="shared" si="4"/>
        <v/>
      </c>
    </row>
    <row r="125" spans="1:9" ht="12.75" customHeight="1" x14ac:dyDescent="0.2">
      <c r="A125" s="29">
        <v>118</v>
      </c>
      <c r="B125" s="128"/>
      <c r="C125" s="278"/>
      <c r="D125" s="251"/>
      <c r="E125" s="31"/>
      <c r="F125" s="32"/>
      <c r="G125" s="33"/>
      <c r="H125" s="160" t="str">
        <f t="shared" si="5"/>
        <v/>
      </c>
      <c r="I125" s="158" t="str">
        <f t="shared" si="4"/>
        <v/>
      </c>
    </row>
    <row r="126" spans="1:9" ht="12.75" customHeight="1" x14ac:dyDescent="0.2">
      <c r="A126" s="29">
        <v>119</v>
      </c>
      <c r="B126" s="128"/>
      <c r="C126" s="278"/>
      <c r="D126" s="251"/>
      <c r="E126" s="31"/>
      <c r="F126" s="32"/>
      <c r="G126" s="33"/>
      <c r="H126" s="160" t="str">
        <f t="shared" si="5"/>
        <v/>
      </c>
      <c r="I126" s="158" t="str">
        <f t="shared" si="4"/>
        <v/>
      </c>
    </row>
    <row r="127" spans="1:9" ht="12.75" customHeight="1" x14ac:dyDescent="0.2">
      <c r="A127" s="29">
        <v>120</v>
      </c>
      <c r="B127" s="128" t="s">
        <v>41</v>
      </c>
      <c r="C127" s="278"/>
      <c r="D127" s="251">
        <v>0</v>
      </c>
      <c r="E127" s="31" t="s">
        <v>108</v>
      </c>
      <c r="F127" s="32">
        <v>20</v>
      </c>
      <c r="G127" s="33">
        <v>20</v>
      </c>
      <c r="H127" s="160" t="str">
        <f t="shared" si="5"/>
        <v>DML</v>
      </c>
      <c r="I127" s="158">
        <f t="shared" si="4"/>
        <v>0</v>
      </c>
    </row>
    <row r="128" spans="1:9" ht="12.75" customHeight="1" x14ac:dyDescent="0.2">
      <c r="A128" s="29">
        <v>121</v>
      </c>
      <c r="B128" s="128"/>
      <c r="C128" s="278"/>
      <c r="D128" s="251"/>
      <c r="E128" s="31"/>
      <c r="F128" s="32"/>
      <c r="G128" s="33"/>
      <c r="H128" s="160" t="str">
        <f t="shared" si="5"/>
        <v/>
      </c>
      <c r="I128" s="158" t="str">
        <f t="shared" si="4"/>
        <v/>
      </c>
    </row>
    <row r="129" spans="1:9" ht="12.75" customHeight="1" x14ac:dyDescent="0.2">
      <c r="A129" s="29">
        <v>122</v>
      </c>
      <c r="B129" s="128"/>
      <c r="C129" s="278"/>
      <c r="D129" s="251"/>
      <c r="E129" s="31"/>
      <c r="F129" s="32"/>
      <c r="G129" s="33"/>
      <c r="H129" s="160" t="str">
        <f t="shared" si="5"/>
        <v/>
      </c>
      <c r="I129" s="158" t="str">
        <f t="shared" si="4"/>
        <v/>
      </c>
    </row>
    <row r="130" spans="1:9" ht="12.75" customHeight="1" x14ac:dyDescent="0.2">
      <c r="A130" s="29">
        <v>123</v>
      </c>
      <c r="B130" s="128"/>
      <c r="C130" s="278"/>
      <c r="D130" s="251"/>
      <c r="E130" s="31"/>
      <c r="F130" s="32"/>
      <c r="G130" s="33"/>
      <c r="H130" s="160" t="str">
        <f t="shared" si="5"/>
        <v/>
      </c>
      <c r="I130" s="158" t="str">
        <f t="shared" si="4"/>
        <v/>
      </c>
    </row>
    <row r="131" spans="1:9" ht="12.75" customHeight="1" x14ac:dyDescent="0.2">
      <c r="A131" s="29">
        <v>124</v>
      </c>
      <c r="B131" s="128"/>
      <c r="C131" s="278"/>
      <c r="D131" s="251"/>
      <c r="E131" s="31"/>
      <c r="F131" s="32"/>
      <c r="G131" s="33"/>
      <c r="H131" s="160" t="str">
        <f t="shared" si="5"/>
        <v/>
      </c>
      <c r="I131" s="158" t="str">
        <f t="shared" si="4"/>
        <v/>
      </c>
    </row>
    <row r="132" spans="1:9" ht="12.75" customHeight="1" x14ac:dyDescent="0.2">
      <c r="A132" s="29">
        <v>125</v>
      </c>
      <c r="B132" s="128"/>
      <c r="C132" s="278"/>
      <c r="D132" s="251"/>
      <c r="E132" s="31"/>
      <c r="F132" s="32"/>
      <c r="G132" s="33"/>
      <c r="H132" s="160" t="str">
        <f t="shared" si="5"/>
        <v/>
      </c>
      <c r="I132" s="158" t="str">
        <f t="shared" si="4"/>
        <v/>
      </c>
    </row>
    <row r="133" spans="1:9" ht="12.75" customHeight="1" x14ac:dyDescent="0.2">
      <c r="A133" s="29">
        <v>126</v>
      </c>
      <c r="B133" s="128"/>
      <c r="C133" s="278"/>
      <c r="D133" s="251"/>
      <c r="E133" s="31"/>
      <c r="F133" s="32"/>
      <c r="G133" s="33"/>
      <c r="H133" s="160" t="str">
        <f t="shared" si="5"/>
        <v/>
      </c>
      <c r="I133" s="158" t="str">
        <f t="shared" si="4"/>
        <v/>
      </c>
    </row>
    <row r="134" spans="1:9" ht="12.75" customHeight="1" x14ac:dyDescent="0.2">
      <c r="A134" s="29">
        <v>127</v>
      </c>
      <c r="B134" s="128"/>
      <c r="C134" s="278"/>
      <c r="D134" s="251"/>
      <c r="E134" s="31"/>
      <c r="F134" s="32"/>
      <c r="G134" s="33"/>
      <c r="H134" s="160" t="str">
        <f t="shared" si="5"/>
        <v/>
      </c>
      <c r="I134" s="158" t="str">
        <f t="shared" si="4"/>
        <v/>
      </c>
    </row>
    <row r="135" spans="1:9" ht="12.75" customHeight="1" x14ac:dyDescent="0.2">
      <c r="A135" s="29">
        <v>128</v>
      </c>
      <c r="B135" s="128"/>
      <c r="C135" s="278"/>
      <c r="D135" s="251"/>
      <c r="E135" s="31"/>
      <c r="F135" s="32"/>
      <c r="G135" s="33"/>
      <c r="H135" s="160" t="str">
        <f t="shared" si="5"/>
        <v/>
      </c>
      <c r="I135" s="158" t="str">
        <f t="shared" si="4"/>
        <v/>
      </c>
    </row>
    <row r="136" spans="1:9" ht="12.75" customHeight="1" x14ac:dyDescent="0.2">
      <c r="A136" s="29">
        <v>129</v>
      </c>
      <c r="B136" s="128"/>
      <c r="C136" s="278"/>
      <c r="D136" s="251"/>
      <c r="E136" s="31"/>
      <c r="F136" s="32"/>
      <c r="G136" s="33"/>
      <c r="H136" s="160" t="str">
        <f t="shared" ref="H136:H165" si="6">IF(B136="M",VLOOKUP(I136,VEKKAT,2),IF(B136="F",VLOOKUP(I136,VEKKAT,3),""))</f>
        <v/>
      </c>
      <c r="I136" s="158" t="str">
        <f t="shared" si="4"/>
        <v/>
      </c>
    </row>
    <row r="137" spans="1:9" ht="12.75" customHeight="1" x14ac:dyDescent="0.2">
      <c r="A137" s="29">
        <v>130</v>
      </c>
      <c r="B137" s="128"/>
      <c r="C137" s="278"/>
      <c r="D137" s="251"/>
      <c r="E137" s="31"/>
      <c r="F137" s="32"/>
      <c r="G137" s="33"/>
      <c r="H137" s="160" t="str">
        <f t="shared" si="6"/>
        <v/>
      </c>
      <c r="I137" s="158" t="str">
        <f t="shared" ref="I137:I200" si="7">IF(ISNUMBER(D137),$J$7-D137+(D137&gt;$J$7)*100,"")</f>
        <v/>
      </c>
    </row>
    <row r="138" spans="1:9" ht="12.75" customHeight="1" x14ac:dyDescent="0.2">
      <c r="A138" s="29">
        <v>131</v>
      </c>
      <c r="B138" s="128" t="s">
        <v>41</v>
      </c>
      <c r="C138" s="278"/>
      <c r="D138" s="251">
        <v>2</v>
      </c>
      <c r="E138" s="31" t="s">
        <v>108</v>
      </c>
      <c r="F138" s="32">
        <v>31</v>
      </c>
      <c r="G138" s="33">
        <v>31</v>
      </c>
      <c r="H138" s="160" t="str">
        <f t="shared" si="6"/>
        <v>Ž</v>
      </c>
      <c r="I138" s="158">
        <f t="shared" si="7"/>
        <v>98</v>
      </c>
    </row>
    <row r="139" spans="1:9" ht="12.75" customHeight="1" x14ac:dyDescent="0.2">
      <c r="A139" s="29">
        <v>132</v>
      </c>
      <c r="B139" s="128" t="s">
        <v>41</v>
      </c>
      <c r="C139" s="278"/>
      <c r="D139" s="251">
        <v>4</v>
      </c>
      <c r="E139" s="31" t="s">
        <v>113</v>
      </c>
      <c r="F139" s="32">
        <v>32</v>
      </c>
      <c r="G139" s="33">
        <v>32</v>
      </c>
      <c r="H139" s="160" t="str">
        <f t="shared" si="6"/>
        <v>Ž</v>
      </c>
      <c r="I139" s="158">
        <f t="shared" si="7"/>
        <v>96</v>
      </c>
    </row>
    <row r="140" spans="1:9" ht="12.75" customHeight="1" x14ac:dyDescent="0.2">
      <c r="A140" s="29">
        <v>133</v>
      </c>
      <c r="B140" s="128" t="s">
        <v>41</v>
      </c>
      <c r="C140" s="278"/>
      <c r="D140" s="251">
        <v>6</v>
      </c>
      <c r="E140" s="31" t="s">
        <v>114</v>
      </c>
      <c r="F140" s="32">
        <v>33</v>
      </c>
      <c r="G140" s="33">
        <v>33</v>
      </c>
      <c r="H140" s="160" t="str">
        <f t="shared" si="6"/>
        <v>Ž</v>
      </c>
      <c r="I140" s="158">
        <f t="shared" si="7"/>
        <v>94</v>
      </c>
    </row>
    <row r="141" spans="1:9" ht="12.75" customHeight="1" x14ac:dyDescent="0.2">
      <c r="A141" s="29">
        <v>134</v>
      </c>
      <c r="B141" s="128" t="s">
        <v>41</v>
      </c>
      <c r="C141" s="278"/>
      <c r="D141" s="251">
        <v>70</v>
      </c>
      <c r="E141" s="31" t="s">
        <v>108</v>
      </c>
      <c r="F141" s="32">
        <v>34</v>
      </c>
      <c r="G141" s="33">
        <v>34</v>
      </c>
      <c r="H141" s="160" t="str">
        <f t="shared" si="6"/>
        <v>Ž</v>
      </c>
      <c r="I141" s="158">
        <f t="shared" si="7"/>
        <v>30</v>
      </c>
    </row>
    <row r="142" spans="1:9" ht="12.75" customHeight="1" x14ac:dyDescent="0.2">
      <c r="A142" s="29">
        <v>135</v>
      </c>
      <c r="B142" s="128" t="s">
        <v>41</v>
      </c>
      <c r="C142" s="278"/>
      <c r="D142" s="251">
        <v>80</v>
      </c>
      <c r="E142" s="31" t="s">
        <v>113</v>
      </c>
      <c r="F142" s="32">
        <v>35</v>
      </c>
      <c r="G142" s="33">
        <v>35</v>
      </c>
      <c r="H142" s="160" t="str">
        <f t="shared" si="6"/>
        <v>KTY</v>
      </c>
      <c r="I142" s="158">
        <f t="shared" si="7"/>
        <v>20</v>
      </c>
    </row>
    <row r="143" spans="1:9" ht="12.75" customHeight="1" x14ac:dyDescent="0.2">
      <c r="A143" s="29">
        <v>136</v>
      </c>
      <c r="B143" s="128" t="s">
        <v>41</v>
      </c>
      <c r="C143" s="278"/>
      <c r="D143" s="251">
        <v>90</v>
      </c>
      <c r="E143" s="31" t="s">
        <v>114</v>
      </c>
      <c r="F143" s="32">
        <v>36</v>
      </c>
      <c r="G143" s="33">
        <v>36</v>
      </c>
      <c r="H143" s="160" t="str">
        <f t="shared" si="6"/>
        <v>DML</v>
      </c>
      <c r="I143" s="158">
        <f t="shared" si="7"/>
        <v>10</v>
      </c>
    </row>
    <row r="144" spans="1:9" ht="12.75" customHeight="1" x14ac:dyDescent="0.2">
      <c r="A144" s="29">
        <v>137</v>
      </c>
      <c r="B144" s="128" t="s">
        <v>41</v>
      </c>
      <c r="C144" s="278"/>
      <c r="D144" s="251">
        <v>0</v>
      </c>
      <c r="E144" s="31" t="s">
        <v>108</v>
      </c>
      <c r="F144" s="32">
        <v>37</v>
      </c>
      <c r="G144" s="33">
        <v>37</v>
      </c>
      <c r="H144" s="160" t="str">
        <f t="shared" si="6"/>
        <v>DML</v>
      </c>
      <c r="I144" s="158">
        <f t="shared" si="7"/>
        <v>0</v>
      </c>
    </row>
    <row r="145" spans="1:9" ht="12.75" customHeight="1" x14ac:dyDescent="0.2">
      <c r="A145" s="29">
        <v>138</v>
      </c>
      <c r="B145" s="128" t="s">
        <v>41</v>
      </c>
      <c r="C145" s="278"/>
      <c r="D145" s="251">
        <v>2</v>
      </c>
      <c r="E145" s="31" t="s">
        <v>113</v>
      </c>
      <c r="F145" s="32">
        <v>38</v>
      </c>
      <c r="G145" s="33">
        <v>38</v>
      </c>
      <c r="H145" s="160" t="str">
        <f t="shared" si="6"/>
        <v>Ž</v>
      </c>
      <c r="I145" s="158">
        <f t="shared" si="7"/>
        <v>98</v>
      </c>
    </row>
    <row r="146" spans="1:9" ht="12.75" customHeight="1" x14ac:dyDescent="0.2">
      <c r="A146" s="29">
        <v>139</v>
      </c>
      <c r="B146" s="128"/>
      <c r="C146" s="278"/>
      <c r="D146" s="251"/>
      <c r="E146" s="31" t="s">
        <v>114</v>
      </c>
      <c r="F146" s="32"/>
      <c r="G146" s="33"/>
      <c r="H146" s="160" t="str">
        <f t="shared" si="6"/>
        <v/>
      </c>
      <c r="I146" s="158" t="str">
        <f t="shared" si="7"/>
        <v/>
      </c>
    </row>
    <row r="147" spans="1:9" ht="12.75" customHeight="1" x14ac:dyDescent="0.2">
      <c r="A147" s="29">
        <v>140</v>
      </c>
      <c r="B147" s="128" t="s">
        <v>41</v>
      </c>
      <c r="C147" s="278"/>
      <c r="D147" s="251">
        <v>4</v>
      </c>
      <c r="E147" s="31" t="s">
        <v>108</v>
      </c>
      <c r="F147" s="32">
        <v>40</v>
      </c>
      <c r="G147" s="33">
        <v>40</v>
      </c>
      <c r="H147" s="160" t="str">
        <f t="shared" si="6"/>
        <v>Ž</v>
      </c>
      <c r="I147" s="158">
        <f t="shared" si="7"/>
        <v>96</v>
      </c>
    </row>
    <row r="148" spans="1:9" ht="12.75" customHeight="1" x14ac:dyDescent="0.2">
      <c r="A148" s="29">
        <v>141</v>
      </c>
      <c r="B148" s="128"/>
      <c r="C148" s="278"/>
      <c r="D148" s="251">
        <v>6</v>
      </c>
      <c r="E148" s="31"/>
      <c r="F148" s="32"/>
      <c r="G148" s="33"/>
      <c r="H148" s="160" t="str">
        <f t="shared" si="6"/>
        <v/>
      </c>
      <c r="I148" s="158">
        <f t="shared" si="7"/>
        <v>94</v>
      </c>
    </row>
    <row r="149" spans="1:9" ht="12.75" customHeight="1" x14ac:dyDescent="0.2">
      <c r="A149" s="29">
        <v>142</v>
      </c>
      <c r="B149" s="128" t="s">
        <v>41</v>
      </c>
      <c r="C149" s="278"/>
      <c r="D149" s="251">
        <v>6</v>
      </c>
      <c r="E149" s="31" t="s">
        <v>108</v>
      </c>
      <c r="F149" s="32">
        <v>42</v>
      </c>
      <c r="G149" s="33">
        <v>42</v>
      </c>
      <c r="H149" s="160" t="str">
        <f t="shared" si="6"/>
        <v>Ž</v>
      </c>
      <c r="I149" s="158">
        <f t="shared" si="7"/>
        <v>94</v>
      </c>
    </row>
    <row r="150" spans="1:9" ht="12.75" customHeight="1" x14ac:dyDescent="0.2">
      <c r="A150" s="29">
        <v>143</v>
      </c>
      <c r="B150" s="128" t="s">
        <v>41</v>
      </c>
      <c r="C150" s="278"/>
      <c r="D150" s="251">
        <v>70</v>
      </c>
      <c r="E150" s="31" t="s">
        <v>113</v>
      </c>
      <c r="F150" s="32">
        <v>43</v>
      </c>
      <c r="G150" s="33">
        <v>43</v>
      </c>
      <c r="H150" s="160" t="str">
        <f t="shared" si="6"/>
        <v>Ž</v>
      </c>
      <c r="I150" s="158">
        <f t="shared" si="7"/>
        <v>30</v>
      </c>
    </row>
    <row r="151" spans="1:9" ht="12.75" customHeight="1" x14ac:dyDescent="0.2">
      <c r="A151" s="29">
        <v>144</v>
      </c>
      <c r="B151" s="128" t="s">
        <v>41</v>
      </c>
      <c r="C151" s="278"/>
      <c r="D151" s="251">
        <v>80</v>
      </c>
      <c r="E151" s="31" t="s">
        <v>114</v>
      </c>
      <c r="F151" s="32">
        <v>44</v>
      </c>
      <c r="G151" s="33">
        <v>44</v>
      </c>
      <c r="H151" s="160" t="str">
        <f t="shared" si="6"/>
        <v>KTY</v>
      </c>
      <c r="I151" s="158">
        <f t="shared" si="7"/>
        <v>20</v>
      </c>
    </row>
    <row r="152" spans="1:9" ht="12.75" customHeight="1" x14ac:dyDescent="0.2">
      <c r="A152" s="29">
        <v>145</v>
      </c>
      <c r="B152" s="128"/>
      <c r="C152" s="278"/>
      <c r="D152" s="251"/>
      <c r="E152" s="31"/>
      <c r="F152" s="32"/>
      <c r="G152" s="33"/>
      <c r="H152" s="160" t="str">
        <f t="shared" si="6"/>
        <v/>
      </c>
      <c r="I152" s="158" t="str">
        <f t="shared" si="7"/>
        <v/>
      </c>
    </row>
    <row r="153" spans="1:9" ht="12.75" customHeight="1" x14ac:dyDescent="0.2">
      <c r="A153" s="29">
        <v>146</v>
      </c>
      <c r="B153" s="128" t="s">
        <v>41</v>
      </c>
      <c r="C153" s="278"/>
      <c r="D153" s="251">
        <v>90</v>
      </c>
      <c r="E153" s="31" t="s">
        <v>114</v>
      </c>
      <c r="F153" s="32">
        <v>46</v>
      </c>
      <c r="G153" s="33">
        <v>46</v>
      </c>
      <c r="H153" s="160" t="str">
        <f t="shared" si="6"/>
        <v>DML</v>
      </c>
      <c r="I153" s="158">
        <f t="shared" si="7"/>
        <v>10</v>
      </c>
    </row>
    <row r="154" spans="1:9" ht="12.75" customHeight="1" x14ac:dyDescent="0.2">
      <c r="A154" s="29">
        <v>147</v>
      </c>
      <c r="B154" s="128"/>
      <c r="C154" s="278"/>
      <c r="D154" s="251"/>
      <c r="E154" s="31"/>
      <c r="F154" s="32"/>
      <c r="G154" s="33"/>
      <c r="H154" s="160" t="str">
        <f t="shared" si="6"/>
        <v/>
      </c>
      <c r="I154" s="158" t="str">
        <f t="shared" si="7"/>
        <v/>
      </c>
    </row>
    <row r="155" spans="1:9" ht="12.75" customHeight="1" x14ac:dyDescent="0.2">
      <c r="A155" s="29">
        <v>148</v>
      </c>
      <c r="B155" s="128"/>
      <c r="C155" s="278"/>
      <c r="D155" s="251"/>
      <c r="E155" s="31"/>
      <c r="F155" s="32"/>
      <c r="G155" s="33"/>
      <c r="H155" s="160" t="str">
        <f t="shared" si="6"/>
        <v/>
      </c>
      <c r="I155" s="158" t="str">
        <f t="shared" si="7"/>
        <v/>
      </c>
    </row>
    <row r="156" spans="1:9" ht="12.75" customHeight="1" x14ac:dyDescent="0.2">
      <c r="A156" s="29">
        <v>149</v>
      </c>
      <c r="B156" s="128"/>
      <c r="C156" s="278"/>
      <c r="D156" s="251"/>
      <c r="E156" s="31"/>
      <c r="F156" s="32"/>
      <c r="G156" s="33"/>
      <c r="H156" s="160" t="str">
        <f t="shared" si="6"/>
        <v/>
      </c>
      <c r="I156" s="158" t="str">
        <f t="shared" si="7"/>
        <v/>
      </c>
    </row>
    <row r="157" spans="1:9" ht="12.75" customHeight="1" x14ac:dyDescent="0.2">
      <c r="A157" s="29">
        <v>150</v>
      </c>
      <c r="B157" s="128"/>
      <c r="C157" s="278"/>
      <c r="D157" s="251"/>
      <c r="E157" s="31"/>
      <c r="F157" s="32"/>
      <c r="G157" s="33"/>
      <c r="H157" s="160" t="str">
        <f t="shared" si="6"/>
        <v/>
      </c>
      <c r="I157" s="158" t="str">
        <f t="shared" si="7"/>
        <v/>
      </c>
    </row>
    <row r="158" spans="1:9" ht="12.75" customHeight="1" x14ac:dyDescent="0.2">
      <c r="A158" s="29">
        <v>151</v>
      </c>
      <c r="B158" s="128" t="s">
        <v>41</v>
      </c>
      <c r="C158" s="278"/>
      <c r="D158" s="251">
        <v>0</v>
      </c>
      <c r="E158" s="31" t="s">
        <v>108</v>
      </c>
      <c r="F158" s="32">
        <v>51</v>
      </c>
      <c r="G158" s="33">
        <v>51</v>
      </c>
      <c r="H158" s="160" t="str">
        <f t="shared" si="6"/>
        <v>DML</v>
      </c>
      <c r="I158" s="158">
        <f t="shared" si="7"/>
        <v>0</v>
      </c>
    </row>
    <row r="159" spans="1:9" ht="12.75" customHeight="1" x14ac:dyDescent="0.2">
      <c r="A159" s="29">
        <v>152</v>
      </c>
      <c r="B159" s="128" t="s">
        <v>41</v>
      </c>
      <c r="C159" s="278"/>
      <c r="D159" s="251">
        <v>2</v>
      </c>
      <c r="E159" s="31" t="s">
        <v>113</v>
      </c>
      <c r="F159" s="32">
        <v>52</v>
      </c>
      <c r="G159" s="33">
        <v>52</v>
      </c>
      <c r="H159" s="160" t="str">
        <f t="shared" si="6"/>
        <v>Ž</v>
      </c>
      <c r="I159" s="158">
        <f t="shared" si="7"/>
        <v>98</v>
      </c>
    </row>
    <row r="160" spans="1:9" ht="12.75" customHeight="1" x14ac:dyDescent="0.2">
      <c r="A160" s="29">
        <v>153</v>
      </c>
      <c r="B160" s="128" t="s">
        <v>41</v>
      </c>
      <c r="C160" s="278"/>
      <c r="D160" s="251">
        <v>4</v>
      </c>
      <c r="E160" s="31" t="s">
        <v>114</v>
      </c>
      <c r="F160" s="32">
        <v>53</v>
      </c>
      <c r="G160" s="33">
        <v>53</v>
      </c>
      <c r="H160" s="160" t="str">
        <f t="shared" si="6"/>
        <v>Ž</v>
      </c>
      <c r="I160" s="158">
        <f t="shared" si="7"/>
        <v>96</v>
      </c>
    </row>
    <row r="161" spans="1:9" ht="12.75" customHeight="1" x14ac:dyDescent="0.2">
      <c r="A161" s="29">
        <v>154</v>
      </c>
      <c r="B161" s="128" t="s">
        <v>41</v>
      </c>
      <c r="C161" s="278"/>
      <c r="D161" s="251">
        <v>6</v>
      </c>
      <c r="E161" s="31" t="s">
        <v>108</v>
      </c>
      <c r="F161" s="32">
        <v>54</v>
      </c>
      <c r="G161" s="33">
        <v>54</v>
      </c>
      <c r="H161" s="160" t="str">
        <f t="shared" si="6"/>
        <v>Ž</v>
      </c>
      <c r="I161" s="158">
        <f t="shared" si="7"/>
        <v>94</v>
      </c>
    </row>
    <row r="162" spans="1:9" ht="12.75" customHeight="1" x14ac:dyDescent="0.2">
      <c r="A162" s="29">
        <v>155</v>
      </c>
      <c r="B162" s="128" t="s">
        <v>41</v>
      </c>
      <c r="C162" s="278"/>
      <c r="D162" s="251">
        <v>70</v>
      </c>
      <c r="E162" s="31" t="s">
        <v>113</v>
      </c>
      <c r="F162" s="32"/>
      <c r="G162" s="33">
        <v>55</v>
      </c>
      <c r="H162" s="160" t="str">
        <f t="shared" si="6"/>
        <v>Ž</v>
      </c>
      <c r="I162" s="158">
        <f t="shared" si="7"/>
        <v>30</v>
      </c>
    </row>
    <row r="163" spans="1:9" ht="12.75" customHeight="1" x14ac:dyDescent="0.2">
      <c r="A163" s="29">
        <v>156</v>
      </c>
      <c r="B163" s="128" t="s">
        <v>41</v>
      </c>
      <c r="C163" s="278"/>
      <c r="D163" s="251">
        <v>80</v>
      </c>
      <c r="E163" s="31" t="s">
        <v>114</v>
      </c>
      <c r="F163" s="32"/>
      <c r="G163" s="33">
        <v>56</v>
      </c>
      <c r="H163" s="160" t="str">
        <f t="shared" si="6"/>
        <v>KTY</v>
      </c>
      <c r="I163" s="158">
        <f t="shared" si="7"/>
        <v>20</v>
      </c>
    </row>
    <row r="164" spans="1:9" ht="12.75" customHeight="1" x14ac:dyDescent="0.2">
      <c r="A164" s="29">
        <v>157</v>
      </c>
      <c r="B164" s="128" t="s">
        <v>41</v>
      </c>
      <c r="C164" s="278"/>
      <c r="D164" s="251">
        <v>90</v>
      </c>
      <c r="E164" s="31" t="s">
        <v>113</v>
      </c>
      <c r="F164" s="32"/>
      <c r="G164" s="33">
        <v>57</v>
      </c>
      <c r="H164" s="160" t="str">
        <f t="shared" si="6"/>
        <v>DML</v>
      </c>
      <c r="I164" s="158">
        <f t="shared" si="7"/>
        <v>10</v>
      </c>
    </row>
    <row r="165" spans="1:9" ht="12.75" customHeight="1" x14ac:dyDescent="0.2">
      <c r="A165" s="29">
        <v>158</v>
      </c>
      <c r="B165" s="128"/>
      <c r="C165" s="59"/>
      <c r="D165" s="251"/>
      <c r="E165" s="31"/>
      <c r="F165" s="32"/>
      <c r="G165" s="33"/>
      <c r="H165" s="160" t="str">
        <f t="shared" si="6"/>
        <v/>
      </c>
      <c r="I165" s="158" t="str">
        <f t="shared" si="7"/>
        <v/>
      </c>
    </row>
    <row r="166" spans="1:9" ht="12.75" customHeight="1" x14ac:dyDescent="0.2">
      <c r="A166" s="29">
        <v>159</v>
      </c>
      <c r="B166" s="128"/>
      <c r="C166" s="59"/>
      <c r="D166" s="251"/>
      <c r="E166" s="31"/>
      <c r="F166" s="32"/>
      <c r="G166" s="33"/>
      <c r="H166" s="160"/>
      <c r="I166" s="158" t="str">
        <f t="shared" si="7"/>
        <v/>
      </c>
    </row>
    <row r="167" spans="1:9" ht="12.75" customHeight="1" x14ac:dyDescent="0.2">
      <c r="A167" s="29">
        <v>160</v>
      </c>
      <c r="B167" s="128"/>
      <c r="C167" s="59"/>
      <c r="D167" s="251"/>
      <c r="E167" s="31"/>
      <c r="F167" s="32"/>
      <c r="G167" s="33"/>
      <c r="H167" s="160" t="str">
        <f t="shared" ref="H167:H207" si="8">IF(B167="M",VLOOKUP(I167,VEKKAT,2),IF(B167="F",VLOOKUP(I167,VEKKAT,3),""))</f>
        <v/>
      </c>
      <c r="I167" s="158" t="str">
        <f t="shared" si="7"/>
        <v/>
      </c>
    </row>
    <row r="168" spans="1:9" ht="12.75" customHeight="1" x14ac:dyDescent="0.2">
      <c r="A168" s="29">
        <v>161</v>
      </c>
      <c r="B168" s="128" t="s">
        <v>41</v>
      </c>
      <c r="C168" s="59"/>
      <c r="D168" s="251">
        <v>0</v>
      </c>
      <c r="E168" s="31" t="s">
        <v>108</v>
      </c>
      <c r="F168" s="32">
        <v>61</v>
      </c>
      <c r="G168" s="33">
        <v>61</v>
      </c>
      <c r="H168" s="160" t="str">
        <f t="shared" si="8"/>
        <v>DML</v>
      </c>
      <c r="I168" s="158">
        <f t="shared" si="7"/>
        <v>0</v>
      </c>
    </row>
    <row r="169" spans="1:9" ht="12.75" customHeight="1" x14ac:dyDescent="0.2">
      <c r="A169" s="29">
        <v>162</v>
      </c>
      <c r="B169" s="128" t="s">
        <v>41</v>
      </c>
      <c r="C169" s="59"/>
      <c r="D169" s="251">
        <v>2</v>
      </c>
      <c r="E169" s="31" t="s">
        <v>113</v>
      </c>
      <c r="F169" s="32">
        <v>62</v>
      </c>
      <c r="G169" s="33">
        <v>62</v>
      </c>
      <c r="H169" s="160" t="str">
        <f t="shared" si="8"/>
        <v>Ž</v>
      </c>
      <c r="I169" s="158">
        <f t="shared" si="7"/>
        <v>98</v>
      </c>
    </row>
    <row r="170" spans="1:9" ht="12.75" customHeight="1" x14ac:dyDescent="0.2">
      <c r="A170" s="29">
        <v>163</v>
      </c>
      <c r="B170" s="128" t="s">
        <v>41</v>
      </c>
      <c r="C170" s="59"/>
      <c r="D170" s="251">
        <v>4</v>
      </c>
      <c r="E170" s="31" t="s">
        <v>114</v>
      </c>
      <c r="F170" s="32">
        <v>63</v>
      </c>
      <c r="G170" s="33">
        <v>63</v>
      </c>
      <c r="H170" s="160" t="str">
        <f t="shared" si="8"/>
        <v>Ž</v>
      </c>
      <c r="I170" s="158">
        <f t="shared" si="7"/>
        <v>96</v>
      </c>
    </row>
    <row r="171" spans="1:9" ht="12.75" customHeight="1" x14ac:dyDescent="0.2">
      <c r="A171" s="29">
        <v>164</v>
      </c>
      <c r="B171" s="128" t="s">
        <v>41</v>
      </c>
      <c r="C171" s="59"/>
      <c r="D171" s="251">
        <v>6</v>
      </c>
      <c r="E171" s="31" t="s">
        <v>113</v>
      </c>
      <c r="F171" s="32">
        <v>64</v>
      </c>
      <c r="G171" s="33">
        <v>64</v>
      </c>
      <c r="H171" s="160" t="str">
        <f t="shared" si="8"/>
        <v>Ž</v>
      </c>
      <c r="I171" s="158">
        <f t="shared" si="7"/>
        <v>94</v>
      </c>
    </row>
    <row r="172" spans="1:9" ht="12.75" customHeight="1" x14ac:dyDescent="0.2">
      <c r="A172" s="29">
        <v>165</v>
      </c>
      <c r="B172" s="128"/>
      <c r="C172" s="59"/>
      <c r="D172" s="251"/>
      <c r="E172" s="31"/>
      <c r="F172" s="32"/>
      <c r="G172" s="33"/>
      <c r="H172" s="160" t="str">
        <f t="shared" si="8"/>
        <v/>
      </c>
      <c r="I172" s="158" t="str">
        <f t="shared" si="7"/>
        <v/>
      </c>
    </row>
    <row r="173" spans="1:9" ht="12.75" customHeight="1" x14ac:dyDescent="0.2">
      <c r="A173" s="29">
        <v>166</v>
      </c>
      <c r="B173" s="128"/>
      <c r="C173" s="59"/>
      <c r="D173" s="251"/>
      <c r="E173" s="31"/>
      <c r="F173" s="32"/>
      <c r="G173" s="33"/>
      <c r="H173" s="160" t="str">
        <f t="shared" si="8"/>
        <v/>
      </c>
      <c r="I173" s="158" t="str">
        <f t="shared" si="7"/>
        <v/>
      </c>
    </row>
    <row r="174" spans="1:9" ht="12.75" customHeight="1" x14ac:dyDescent="0.2">
      <c r="A174" s="29">
        <v>167</v>
      </c>
      <c r="B174" s="128"/>
      <c r="C174" s="59"/>
      <c r="D174" s="251"/>
      <c r="E174" s="31"/>
      <c r="F174" s="32"/>
      <c r="G174" s="33"/>
      <c r="H174" s="160" t="str">
        <f t="shared" si="8"/>
        <v/>
      </c>
      <c r="I174" s="158" t="str">
        <f t="shared" si="7"/>
        <v/>
      </c>
    </row>
    <row r="175" spans="1:9" ht="12.75" customHeight="1" x14ac:dyDescent="0.2">
      <c r="A175" s="29">
        <v>168</v>
      </c>
      <c r="B175" s="128"/>
      <c r="C175" s="59"/>
      <c r="D175" s="251"/>
      <c r="E175" s="31"/>
      <c r="F175" s="32"/>
      <c r="G175" s="33"/>
      <c r="H175" s="160" t="str">
        <f t="shared" si="8"/>
        <v/>
      </c>
      <c r="I175" s="158" t="str">
        <f t="shared" si="7"/>
        <v/>
      </c>
    </row>
    <row r="176" spans="1:9" ht="12.75" customHeight="1" x14ac:dyDescent="0.2">
      <c r="A176" s="29">
        <v>169</v>
      </c>
      <c r="B176" s="128"/>
      <c r="C176" s="59"/>
      <c r="D176" s="251"/>
      <c r="E176" s="31"/>
      <c r="F176" s="32"/>
      <c r="G176" s="33"/>
      <c r="H176" s="160" t="str">
        <f t="shared" si="8"/>
        <v/>
      </c>
      <c r="I176" s="158" t="str">
        <f t="shared" si="7"/>
        <v/>
      </c>
    </row>
    <row r="177" spans="1:9" ht="12.75" customHeight="1" x14ac:dyDescent="0.2">
      <c r="A177" s="29">
        <v>170</v>
      </c>
      <c r="B177" s="128"/>
      <c r="C177" s="59"/>
      <c r="D177" s="251"/>
      <c r="E177" s="31"/>
      <c r="F177" s="32"/>
      <c r="G177" s="33"/>
      <c r="H177" s="160" t="str">
        <f t="shared" si="8"/>
        <v/>
      </c>
      <c r="I177" s="158" t="str">
        <f t="shared" si="7"/>
        <v/>
      </c>
    </row>
    <row r="178" spans="1:9" ht="12.75" customHeight="1" x14ac:dyDescent="0.2">
      <c r="A178" s="29">
        <v>171</v>
      </c>
      <c r="B178" s="128"/>
      <c r="C178" s="59"/>
      <c r="D178" s="251"/>
      <c r="E178" s="31"/>
      <c r="F178" s="32"/>
      <c r="G178" s="33"/>
      <c r="H178" s="160" t="str">
        <f t="shared" si="8"/>
        <v/>
      </c>
      <c r="I178" s="158" t="str">
        <f t="shared" si="7"/>
        <v/>
      </c>
    </row>
    <row r="179" spans="1:9" ht="12.75" customHeight="1" x14ac:dyDescent="0.2">
      <c r="A179" s="29">
        <v>172</v>
      </c>
      <c r="B179" s="128"/>
      <c r="C179" s="59"/>
      <c r="D179" s="251"/>
      <c r="E179" s="31"/>
      <c r="F179" s="32"/>
      <c r="G179" s="33"/>
      <c r="H179" s="160" t="str">
        <f t="shared" si="8"/>
        <v/>
      </c>
      <c r="I179" s="158" t="str">
        <f t="shared" si="7"/>
        <v/>
      </c>
    </row>
    <row r="180" spans="1:9" ht="12.75" customHeight="1" x14ac:dyDescent="0.2">
      <c r="A180" s="29">
        <v>173</v>
      </c>
      <c r="B180" s="128"/>
      <c r="C180" s="59"/>
      <c r="D180" s="251"/>
      <c r="E180" s="31"/>
      <c r="F180" s="32"/>
      <c r="G180" s="33"/>
      <c r="H180" s="160" t="str">
        <f t="shared" si="8"/>
        <v/>
      </c>
      <c r="I180" s="158" t="str">
        <f t="shared" si="7"/>
        <v/>
      </c>
    </row>
    <row r="181" spans="1:9" ht="12.75" customHeight="1" x14ac:dyDescent="0.2">
      <c r="A181" s="29">
        <v>174</v>
      </c>
      <c r="B181" s="128"/>
      <c r="C181" s="59"/>
      <c r="D181" s="251"/>
      <c r="E181" s="31"/>
      <c r="F181" s="32"/>
      <c r="G181" s="33"/>
      <c r="H181" s="160" t="str">
        <f t="shared" si="8"/>
        <v/>
      </c>
      <c r="I181" s="158" t="str">
        <f t="shared" si="7"/>
        <v/>
      </c>
    </row>
    <row r="182" spans="1:9" ht="12.75" customHeight="1" x14ac:dyDescent="0.2">
      <c r="A182" s="29">
        <v>175</v>
      </c>
      <c r="B182" s="128"/>
      <c r="C182" s="59"/>
      <c r="D182" s="251"/>
      <c r="E182" s="31"/>
      <c r="F182" s="32"/>
      <c r="G182" s="33"/>
      <c r="H182" s="160" t="str">
        <f t="shared" si="8"/>
        <v/>
      </c>
      <c r="I182" s="158" t="str">
        <f t="shared" si="7"/>
        <v/>
      </c>
    </row>
    <row r="183" spans="1:9" ht="12.75" customHeight="1" x14ac:dyDescent="0.2">
      <c r="A183" s="29">
        <v>176</v>
      </c>
      <c r="B183" s="128"/>
      <c r="C183" s="59"/>
      <c r="D183" s="251"/>
      <c r="E183" s="31"/>
      <c r="F183" s="32"/>
      <c r="G183" s="33"/>
      <c r="H183" s="160" t="str">
        <f t="shared" si="8"/>
        <v/>
      </c>
      <c r="I183" s="158" t="str">
        <f t="shared" si="7"/>
        <v/>
      </c>
    </row>
    <row r="184" spans="1:9" ht="12.75" customHeight="1" x14ac:dyDescent="0.2">
      <c r="A184" s="29">
        <v>177</v>
      </c>
      <c r="B184" s="128"/>
      <c r="C184" s="59"/>
      <c r="D184" s="251"/>
      <c r="E184" s="31"/>
      <c r="F184" s="32"/>
      <c r="G184" s="33"/>
      <c r="H184" s="160" t="str">
        <f t="shared" si="8"/>
        <v/>
      </c>
      <c r="I184" s="158" t="str">
        <f t="shared" si="7"/>
        <v/>
      </c>
    </row>
    <row r="185" spans="1:9" ht="12.75" customHeight="1" x14ac:dyDescent="0.2">
      <c r="A185" s="29">
        <v>178</v>
      </c>
      <c r="B185" s="128"/>
      <c r="C185" s="59"/>
      <c r="D185" s="251"/>
      <c r="E185" s="31"/>
      <c r="F185" s="32"/>
      <c r="G185" s="33"/>
      <c r="H185" s="160" t="str">
        <f t="shared" si="8"/>
        <v/>
      </c>
      <c r="I185" s="158" t="str">
        <f t="shared" si="7"/>
        <v/>
      </c>
    </row>
    <row r="186" spans="1:9" ht="12.75" customHeight="1" x14ac:dyDescent="0.2">
      <c r="A186" s="29">
        <v>179</v>
      </c>
      <c r="B186" s="128"/>
      <c r="C186" s="59"/>
      <c r="D186" s="251"/>
      <c r="E186" s="31"/>
      <c r="F186" s="32"/>
      <c r="G186" s="33"/>
      <c r="H186" s="160" t="str">
        <f t="shared" si="8"/>
        <v/>
      </c>
      <c r="I186" s="158" t="str">
        <f t="shared" si="7"/>
        <v/>
      </c>
    </row>
    <row r="187" spans="1:9" ht="12.75" customHeight="1" x14ac:dyDescent="0.2">
      <c r="A187" s="29">
        <v>180</v>
      </c>
      <c r="B187" s="128"/>
      <c r="C187" s="59"/>
      <c r="D187" s="251"/>
      <c r="E187" s="31"/>
      <c r="F187" s="32"/>
      <c r="G187" s="33"/>
      <c r="H187" s="160" t="str">
        <f t="shared" si="8"/>
        <v/>
      </c>
      <c r="I187" s="158" t="str">
        <f t="shared" si="7"/>
        <v/>
      </c>
    </row>
    <row r="188" spans="1:9" ht="12.75" customHeight="1" x14ac:dyDescent="0.2">
      <c r="A188" s="29">
        <v>181</v>
      </c>
      <c r="B188" s="128"/>
      <c r="C188" s="59"/>
      <c r="D188" s="251"/>
      <c r="E188" s="31"/>
      <c r="F188" s="32"/>
      <c r="G188" s="33"/>
      <c r="H188" s="160" t="str">
        <f t="shared" si="8"/>
        <v/>
      </c>
      <c r="I188" s="158" t="str">
        <f t="shared" si="7"/>
        <v/>
      </c>
    </row>
    <row r="189" spans="1:9" ht="12.75" customHeight="1" x14ac:dyDescent="0.2">
      <c r="A189" s="29">
        <v>182</v>
      </c>
      <c r="B189" s="128"/>
      <c r="C189" s="59"/>
      <c r="D189" s="251"/>
      <c r="E189" s="31"/>
      <c r="F189" s="32"/>
      <c r="G189" s="33"/>
      <c r="H189" s="160" t="str">
        <f t="shared" si="8"/>
        <v/>
      </c>
      <c r="I189" s="158" t="str">
        <f t="shared" si="7"/>
        <v/>
      </c>
    </row>
    <row r="190" spans="1:9" ht="12.75" customHeight="1" x14ac:dyDescent="0.2">
      <c r="A190" s="29">
        <v>183</v>
      </c>
      <c r="B190" s="128"/>
      <c r="C190" s="59"/>
      <c r="D190" s="251"/>
      <c r="E190" s="31"/>
      <c r="F190" s="32"/>
      <c r="G190" s="33"/>
      <c r="H190" s="160" t="str">
        <f t="shared" si="8"/>
        <v/>
      </c>
      <c r="I190" s="158" t="str">
        <f t="shared" si="7"/>
        <v/>
      </c>
    </row>
    <row r="191" spans="1:9" ht="12.75" customHeight="1" x14ac:dyDescent="0.2">
      <c r="A191" s="29">
        <v>184</v>
      </c>
      <c r="B191" s="128"/>
      <c r="C191" s="59"/>
      <c r="D191" s="251"/>
      <c r="E191" s="31"/>
      <c r="F191" s="32"/>
      <c r="G191" s="33"/>
      <c r="H191" s="160" t="str">
        <f t="shared" si="8"/>
        <v/>
      </c>
      <c r="I191" s="158" t="str">
        <f t="shared" si="7"/>
        <v/>
      </c>
    </row>
    <row r="192" spans="1:9" ht="12.75" customHeight="1" x14ac:dyDescent="0.2">
      <c r="A192" s="29">
        <v>185</v>
      </c>
      <c r="B192" s="128"/>
      <c r="C192" s="59"/>
      <c r="D192" s="251"/>
      <c r="E192" s="31"/>
      <c r="F192" s="32"/>
      <c r="G192" s="33"/>
      <c r="H192" s="160" t="str">
        <f t="shared" si="8"/>
        <v/>
      </c>
      <c r="I192" s="158" t="str">
        <f t="shared" si="7"/>
        <v/>
      </c>
    </row>
    <row r="193" spans="1:9" ht="12.75" customHeight="1" x14ac:dyDescent="0.2">
      <c r="A193" s="29">
        <v>186</v>
      </c>
      <c r="B193" s="128"/>
      <c r="C193" s="59"/>
      <c r="D193" s="251"/>
      <c r="E193" s="31"/>
      <c r="F193" s="32"/>
      <c r="G193" s="33"/>
      <c r="H193" s="160" t="str">
        <f t="shared" si="8"/>
        <v/>
      </c>
      <c r="I193" s="158" t="str">
        <f t="shared" si="7"/>
        <v/>
      </c>
    </row>
    <row r="194" spans="1:9" ht="12.75" customHeight="1" x14ac:dyDescent="0.2">
      <c r="A194" s="29">
        <v>187</v>
      </c>
      <c r="B194" s="128"/>
      <c r="C194" s="59"/>
      <c r="D194" s="251"/>
      <c r="E194" s="31"/>
      <c r="F194" s="32"/>
      <c r="G194" s="33"/>
      <c r="H194" s="160" t="str">
        <f t="shared" si="8"/>
        <v/>
      </c>
      <c r="I194" s="158" t="str">
        <f t="shared" si="7"/>
        <v/>
      </c>
    </row>
    <row r="195" spans="1:9" ht="12.75" customHeight="1" x14ac:dyDescent="0.2">
      <c r="A195" s="29">
        <v>188</v>
      </c>
      <c r="B195" s="128"/>
      <c r="C195" s="59"/>
      <c r="D195" s="251"/>
      <c r="E195" s="31"/>
      <c r="F195" s="32"/>
      <c r="G195" s="33"/>
      <c r="H195" s="160" t="str">
        <f t="shared" si="8"/>
        <v/>
      </c>
      <c r="I195" s="158" t="str">
        <f t="shared" si="7"/>
        <v/>
      </c>
    </row>
    <row r="196" spans="1:9" ht="12.75" customHeight="1" x14ac:dyDescent="0.2">
      <c r="A196" s="29">
        <v>189</v>
      </c>
      <c r="B196" s="128"/>
      <c r="C196" s="59"/>
      <c r="D196" s="251"/>
      <c r="E196" s="31"/>
      <c r="F196" s="32"/>
      <c r="G196" s="33"/>
      <c r="H196" s="160" t="str">
        <f t="shared" si="8"/>
        <v/>
      </c>
      <c r="I196" s="158" t="str">
        <f t="shared" si="7"/>
        <v/>
      </c>
    </row>
    <row r="197" spans="1:9" ht="12.75" customHeight="1" x14ac:dyDescent="0.2">
      <c r="A197" s="29">
        <v>190</v>
      </c>
      <c r="B197" s="128"/>
      <c r="C197" s="59"/>
      <c r="D197" s="251"/>
      <c r="E197" s="31"/>
      <c r="F197" s="32"/>
      <c r="G197" s="33"/>
      <c r="H197" s="160" t="str">
        <f t="shared" si="8"/>
        <v/>
      </c>
      <c r="I197" s="158" t="str">
        <f t="shared" si="7"/>
        <v/>
      </c>
    </row>
    <row r="198" spans="1:9" ht="12.75" customHeight="1" x14ac:dyDescent="0.2">
      <c r="A198" s="29">
        <v>191</v>
      </c>
      <c r="B198" s="128"/>
      <c r="C198" s="59"/>
      <c r="D198" s="251"/>
      <c r="E198" s="31"/>
      <c r="F198" s="32"/>
      <c r="G198" s="33"/>
      <c r="H198" s="160" t="str">
        <f t="shared" si="8"/>
        <v/>
      </c>
      <c r="I198" s="158" t="str">
        <f t="shared" si="7"/>
        <v/>
      </c>
    </row>
    <row r="199" spans="1:9" ht="12.75" customHeight="1" x14ac:dyDescent="0.2">
      <c r="A199" s="29">
        <v>192</v>
      </c>
      <c r="B199" s="128"/>
      <c r="C199" s="59"/>
      <c r="D199" s="251"/>
      <c r="E199" s="31"/>
      <c r="F199" s="32"/>
      <c r="G199" s="33"/>
      <c r="H199" s="160" t="str">
        <f t="shared" si="8"/>
        <v/>
      </c>
      <c r="I199" s="158" t="str">
        <f t="shared" si="7"/>
        <v/>
      </c>
    </row>
    <row r="200" spans="1:9" ht="12.75" customHeight="1" x14ac:dyDescent="0.2">
      <c r="A200" s="29">
        <v>193</v>
      </c>
      <c r="B200" s="128"/>
      <c r="C200" s="59"/>
      <c r="D200" s="251"/>
      <c r="E200" s="31"/>
      <c r="F200" s="32"/>
      <c r="G200" s="33"/>
      <c r="H200" s="160" t="str">
        <f t="shared" si="8"/>
        <v/>
      </c>
      <c r="I200" s="158" t="str">
        <f t="shared" si="7"/>
        <v/>
      </c>
    </row>
    <row r="201" spans="1:9" ht="12.75" customHeight="1" x14ac:dyDescent="0.2">
      <c r="A201" s="29">
        <v>194</v>
      </c>
      <c r="B201" s="128"/>
      <c r="C201" s="59"/>
      <c r="D201" s="251"/>
      <c r="E201" s="31"/>
      <c r="F201" s="32"/>
      <c r="G201" s="33"/>
      <c r="H201" s="160" t="str">
        <f t="shared" si="8"/>
        <v/>
      </c>
      <c r="I201" s="158" t="str">
        <f t="shared" ref="I201:I207" si="9">IF(ISNUMBER(D201),$J$7-D201+(D201&gt;$J$7)*100,"")</f>
        <v/>
      </c>
    </row>
    <row r="202" spans="1:9" ht="12.75" customHeight="1" x14ac:dyDescent="0.2">
      <c r="A202" s="29">
        <v>195</v>
      </c>
      <c r="B202" s="128"/>
      <c r="C202" s="59"/>
      <c r="D202" s="251"/>
      <c r="E202" s="31"/>
      <c r="F202" s="32"/>
      <c r="G202" s="33"/>
      <c r="H202" s="160" t="str">
        <f t="shared" si="8"/>
        <v/>
      </c>
      <c r="I202" s="158" t="str">
        <f t="shared" si="9"/>
        <v/>
      </c>
    </row>
    <row r="203" spans="1:9" ht="12.75" customHeight="1" x14ac:dyDescent="0.2">
      <c r="A203" s="29">
        <v>196</v>
      </c>
      <c r="B203" s="128"/>
      <c r="C203" s="59"/>
      <c r="D203" s="251"/>
      <c r="E203" s="31"/>
      <c r="F203" s="32"/>
      <c r="G203" s="33"/>
      <c r="H203" s="160" t="str">
        <f t="shared" si="8"/>
        <v/>
      </c>
      <c r="I203" s="158" t="str">
        <f t="shared" si="9"/>
        <v/>
      </c>
    </row>
    <row r="204" spans="1:9" ht="12.75" customHeight="1" x14ac:dyDescent="0.2">
      <c r="A204" s="29">
        <v>197</v>
      </c>
      <c r="B204" s="128"/>
      <c r="C204" s="59"/>
      <c r="D204" s="251"/>
      <c r="E204" s="31"/>
      <c r="F204" s="32"/>
      <c r="G204" s="33"/>
      <c r="H204" s="160" t="str">
        <f t="shared" si="8"/>
        <v/>
      </c>
      <c r="I204" s="158" t="str">
        <f t="shared" si="9"/>
        <v/>
      </c>
    </row>
    <row r="205" spans="1:9" ht="12.75" customHeight="1" x14ac:dyDescent="0.2">
      <c r="A205" s="29">
        <v>198</v>
      </c>
      <c r="B205" s="128"/>
      <c r="C205" s="59"/>
      <c r="D205" s="251"/>
      <c r="E205" s="31"/>
      <c r="F205" s="32"/>
      <c r="G205" s="33"/>
      <c r="H205" s="160" t="str">
        <f t="shared" si="8"/>
        <v/>
      </c>
      <c r="I205" s="158" t="str">
        <f t="shared" si="9"/>
        <v/>
      </c>
    </row>
    <row r="206" spans="1:9" ht="12.75" customHeight="1" x14ac:dyDescent="0.2">
      <c r="A206" s="29">
        <v>199</v>
      </c>
      <c r="B206" s="128"/>
      <c r="C206" s="59"/>
      <c r="D206" s="251"/>
      <c r="E206" s="31"/>
      <c r="F206" s="32"/>
      <c r="G206" s="33"/>
      <c r="H206" s="160" t="str">
        <f t="shared" si="8"/>
        <v/>
      </c>
      <c r="I206" s="158" t="str">
        <f t="shared" si="9"/>
        <v/>
      </c>
    </row>
    <row r="207" spans="1:9" ht="12.75" customHeight="1" x14ac:dyDescent="0.2">
      <c r="A207" s="29">
        <v>200</v>
      </c>
      <c r="B207" s="128"/>
      <c r="C207" s="59"/>
      <c r="D207" s="251"/>
      <c r="E207" s="31"/>
      <c r="F207" s="32"/>
      <c r="G207" s="33"/>
      <c r="H207" s="160" t="str">
        <f t="shared" si="8"/>
        <v/>
      </c>
      <c r="I207" s="158" t="str">
        <f t="shared" si="9"/>
        <v/>
      </c>
    </row>
    <row r="208" spans="1:9" x14ac:dyDescent="0.2"/>
  </sheetData>
  <sheetProtection sheet="1" objects="1" scenarios="1"/>
  <mergeCells count="9">
    <mergeCell ref="A1:J1"/>
    <mergeCell ref="A5:C5"/>
    <mergeCell ref="D2:J2"/>
    <mergeCell ref="D3:J3"/>
    <mergeCell ref="D4:J4"/>
    <mergeCell ref="D5:J5"/>
    <mergeCell ref="A2:C2"/>
    <mergeCell ref="A3:C3"/>
    <mergeCell ref="A4:C4"/>
  </mergeCells>
  <phoneticPr fontId="0" type="noConversion"/>
  <dataValidations count="3">
    <dataValidation allowBlank="1" showDropDown="1" showInputMessage="1" showErrorMessage="1" errorTitle="CHYBA !!!" error="Můžeš použít pouze znaky:_x000a__x000a_M = muži (male)_x000a_F = ženy (female)" sqref="E8:E207" xr:uid="{00000000-0002-0000-0000-000000000000}"/>
    <dataValidation type="list" allowBlank="1" showInputMessage="1" showErrorMessage="1" sqref="B8:B207" xr:uid="{00000000-0002-0000-0000-000001000000}">
      <formula1>"M,F"</formula1>
    </dataValidation>
    <dataValidation type="whole" allowBlank="1" showInputMessage="1" showErrorMessage="1" sqref="D8:D207" xr:uid="{00000000-0002-0000-0000-000002000000}">
      <formula1>0</formula1>
      <formula2>99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105" r:id="rId4" name="CommandButton2">
          <controlPr defaultSize="0" print="0" autoLine="0" autoPict="0" r:id="rId5">
            <anchor moveWithCells="1">
              <from>
                <xdr:col>9</xdr:col>
                <xdr:colOff>190500</xdr:colOff>
                <xdr:row>0</xdr:row>
                <xdr:rowOff>123825</xdr:rowOff>
              </from>
              <to>
                <xdr:col>9</xdr:col>
                <xdr:colOff>771525</xdr:colOff>
                <xdr:row>1</xdr:row>
                <xdr:rowOff>66675</xdr:rowOff>
              </to>
            </anchor>
          </controlPr>
        </control>
      </mc:Choice>
      <mc:Fallback>
        <control shapeId="1105" r:id="rId4" name="CommandButton2"/>
      </mc:Fallback>
    </mc:AlternateContent>
    <mc:AlternateContent xmlns:mc="http://schemas.openxmlformats.org/markup-compatibility/2006">
      <mc:Choice Requires="x14">
        <control shapeId="1104" r:id="rId6" name="CommandButton1">
          <controlPr defaultSize="0" print="0" autoLine="0" autoPict="0" r:id="rId7">
            <anchor moveWithCells="1">
              <from>
                <xdr:col>6</xdr:col>
                <xdr:colOff>361950</xdr:colOff>
                <xdr:row>0</xdr:row>
                <xdr:rowOff>123825</xdr:rowOff>
              </from>
              <to>
                <xdr:col>9</xdr:col>
                <xdr:colOff>114300</xdr:colOff>
                <xdr:row>1</xdr:row>
                <xdr:rowOff>66675</xdr:rowOff>
              </to>
            </anchor>
          </controlPr>
        </control>
      </mc:Choice>
      <mc:Fallback>
        <control shapeId="1104" r:id="rId6" name="CommandButton1"/>
      </mc:Fallback>
    </mc:AlternateContent>
    <mc:AlternateContent xmlns:mc="http://schemas.openxmlformats.org/markup-compatibility/2006">
      <mc:Choice Requires="x14">
        <control shapeId="1071" r:id="rId8" name="Option Button 47">
          <controlPr defaultSize="0" print="0" autoFill="0" autoLine="0" autoPict="0" macro="[0]!přepínač1_Klepnutí" altText="">
            <anchor moveWithCells="1">
              <from>
                <xdr:col>0</xdr:col>
                <xdr:colOff>95250</xdr:colOff>
                <xdr:row>0</xdr:row>
                <xdr:rowOff>200025</xdr:rowOff>
              </from>
              <to>
                <xdr:col>2</xdr:col>
                <xdr:colOff>152400</xdr:colOff>
                <xdr:row>1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2" r:id="rId9" name="Option Button 48">
          <controlPr defaultSize="0" print="0" autoFill="0" autoLine="0" autoPict="0" macro="[0]!přepínač2_Klepnutí">
            <anchor moveWithCells="1">
              <from>
                <xdr:col>0</xdr:col>
                <xdr:colOff>104775</xdr:colOff>
                <xdr:row>2</xdr:row>
                <xdr:rowOff>152400</xdr:rowOff>
              </from>
              <to>
                <xdr:col>2</xdr:col>
                <xdr:colOff>161925</xdr:colOff>
                <xdr:row>3</xdr:row>
                <xdr:rowOff>171450</xdr:rowOff>
              </to>
            </anchor>
          </controlPr>
        </control>
      </mc:Choice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4">
    <pageSetUpPr fitToPage="1"/>
  </sheetPr>
  <dimension ref="A1:AO37"/>
  <sheetViews>
    <sheetView showGridLines="0" zoomScale="72" workbookViewId="0">
      <selection activeCell="A2" sqref="A2:G2"/>
    </sheetView>
  </sheetViews>
  <sheetFormatPr defaultColWidth="0" defaultRowHeight="12.75" zeroHeight="1" x14ac:dyDescent="0.2"/>
  <cols>
    <col min="1" max="2" width="6.42578125" style="41" customWidth="1"/>
    <col min="3" max="3" width="5" style="41" bestFit="1" customWidth="1"/>
    <col min="4" max="4" width="5.5703125" style="41" bestFit="1" customWidth="1"/>
    <col min="5" max="5" width="29.5703125" style="41" bestFit="1" customWidth="1"/>
    <col min="6" max="6" width="5.28515625" style="41" bestFit="1" customWidth="1"/>
    <col min="7" max="7" width="14" style="41" bestFit="1" customWidth="1"/>
    <col min="8" max="8" width="7" style="41" customWidth="1"/>
    <col min="9" max="9" width="5.5703125" style="41" customWidth="1"/>
    <col min="10" max="10" width="7.28515625" style="41" bestFit="1" customWidth="1"/>
    <col min="11" max="11" width="9.7109375" style="125" customWidth="1"/>
    <col min="12" max="12" width="8.85546875" style="41" customWidth="1"/>
    <col min="13" max="13" width="6.28515625" style="41" customWidth="1"/>
    <col min="14" max="20" width="8.7109375" style="41" customWidth="1"/>
    <col min="21" max="23" width="3.7109375" style="41" customWidth="1"/>
    <col min="24" max="31" width="0" style="41" hidden="1" customWidth="1"/>
    <col min="32" max="32" width="12.7109375" style="41" hidden="1" customWidth="1"/>
    <col min="33" max="34" width="0" style="41" hidden="1" customWidth="1"/>
    <col min="35" max="35" width="10" style="41" hidden="1" customWidth="1"/>
    <col min="36" max="41" width="0" style="41" hidden="1" customWidth="1"/>
    <col min="42" max="42" width="9.140625" style="41" customWidth="1"/>
    <col min="43" max="16384" width="0" style="41" hidden="1"/>
  </cols>
  <sheetData>
    <row r="1" spans="1:41" ht="21" customHeight="1" thickBot="1" x14ac:dyDescent="0.4">
      <c r="A1" s="392" t="s">
        <v>78</v>
      </c>
      <c r="B1" s="392"/>
      <c r="C1" s="392"/>
      <c r="D1" s="392"/>
      <c r="E1" s="392"/>
      <c r="F1" s="392"/>
      <c r="G1" s="392"/>
      <c r="H1" s="71"/>
      <c r="I1" s="72"/>
      <c r="J1" s="71"/>
      <c r="K1" s="116"/>
      <c r="L1" s="20"/>
      <c r="M1" s="20"/>
      <c r="N1" s="20"/>
      <c r="O1" s="20"/>
      <c r="P1" s="20"/>
      <c r="Q1" s="72" t="s">
        <v>64</v>
      </c>
      <c r="R1" s="71"/>
      <c r="S1" s="20"/>
      <c r="T1" s="20"/>
      <c r="U1" s="20"/>
      <c r="V1" s="20"/>
      <c r="W1" s="20"/>
    </row>
    <row r="2" spans="1:41" ht="26.1" customHeight="1" thickBot="1" x14ac:dyDescent="0.25">
      <c r="A2" s="393" t="str">
        <f>"Název závodů: "&amp;SEZNAM!$D$2</f>
        <v xml:space="preserve">Název závodů: </v>
      </c>
      <c r="B2" s="393"/>
      <c r="C2" s="393"/>
      <c r="D2" s="393"/>
      <c r="E2" s="393"/>
      <c r="F2" s="393"/>
      <c r="G2" s="393"/>
      <c r="H2" s="27"/>
      <c r="I2" s="27"/>
      <c r="J2" s="27"/>
      <c r="K2" s="117" t="s">
        <v>93</v>
      </c>
      <c r="L2" s="27"/>
      <c r="M2" s="245"/>
      <c r="N2" s="27"/>
      <c r="O2" s="27"/>
      <c r="P2" s="27"/>
      <c r="Q2" s="486"/>
      <c r="R2" s="487"/>
      <c r="S2" s="486"/>
      <c r="T2" s="487"/>
      <c r="U2" s="27"/>
      <c r="V2" s="27"/>
      <c r="W2" s="27"/>
    </row>
    <row r="3" spans="1:41" ht="26.1" customHeight="1" thickTop="1" thickBot="1" x14ac:dyDescent="0.25">
      <c r="A3" s="463" t="str">
        <f>"Místo: "&amp;SEZNAM!$D$4</f>
        <v xml:space="preserve">Místo: </v>
      </c>
      <c r="B3" s="463"/>
      <c r="C3" s="463"/>
      <c r="D3" s="463"/>
      <c r="E3" s="464"/>
      <c r="F3" s="464"/>
      <c r="G3" s="464"/>
      <c r="H3" s="70"/>
      <c r="I3" s="55"/>
      <c r="J3" s="55"/>
      <c r="K3" s="118" t="s">
        <v>22</v>
      </c>
      <c r="L3" s="74"/>
      <c r="M3" s="488">
        <f>DATKON</f>
        <v>0</v>
      </c>
      <c r="N3" s="488"/>
      <c r="O3" s="27"/>
      <c r="P3" s="27"/>
      <c r="Q3" s="486"/>
      <c r="R3" s="487"/>
      <c r="S3" s="486"/>
      <c r="T3" s="487"/>
    </row>
    <row r="4" spans="1:41" ht="26.1" customHeight="1" thickBot="1" x14ac:dyDescent="0.25">
      <c r="A4" s="465" t="str">
        <f>"Pořadatel: "&amp;SEZNAM!$D$5</f>
        <v xml:space="preserve">Pořadatel: </v>
      </c>
      <c r="B4" s="465"/>
      <c r="C4" s="465"/>
      <c r="D4" s="465"/>
      <c r="E4" s="465"/>
      <c r="F4" s="466"/>
      <c r="G4" s="466"/>
      <c r="H4" s="23"/>
      <c r="I4" s="208"/>
      <c r="J4" s="69"/>
      <c r="K4" s="467" t="s">
        <v>38</v>
      </c>
      <c r="L4" s="468"/>
      <c r="M4" s="433"/>
      <c r="N4" s="489"/>
      <c r="O4" s="27"/>
      <c r="P4" s="27"/>
      <c r="Q4" s="486"/>
      <c r="R4" s="487"/>
      <c r="S4" s="486"/>
      <c r="T4" s="487"/>
    </row>
    <row r="5" spans="1:41" ht="26.1" customHeight="1" thickBot="1" x14ac:dyDescent="0.25">
      <c r="A5" s="13" t="s">
        <v>39</v>
      </c>
      <c r="B5" s="13"/>
      <c r="C5" s="24"/>
      <c r="E5" s="1" t="s">
        <v>63</v>
      </c>
      <c r="F5" s="65"/>
      <c r="G5" s="13"/>
      <c r="H5" s="13"/>
      <c r="I5" s="13"/>
      <c r="J5" s="13"/>
      <c r="K5" s="119"/>
      <c r="M5" s="13"/>
      <c r="N5" s="13"/>
      <c r="Q5" s="486"/>
      <c r="R5" s="487"/>
      <c r="S5" s="486"/>
      <c r="T5" s="487"/>
    </row>
    <row r="6" spans="1:41" ht="26.1" customHeight="1" thickBot="1" x14ac:dyDescent="0.25">
      <c r="A6" s="469" t="s">
        <v>94</v>
      </c>
      <c r="B6" s="470"/>
      <c r="C6" s="471"/>
      <c r="D6" s="200"/>
      <c r="E6" s="426"/>
      <c r="F6" s="427"/>
      <c r="G6" s="428"/>
      <c r="H6" s="27"/>
      <c r="I6" s="27"/>
      <c r="J6" s="27"/>
      <c r="K6" s="117"/>
      <c r="L6" s="27"/>
      <c r="M6" s="27"/>
      <c r="N6" s="27"/>
      <c r="O6" s="115"/>
      <c r="P6" s="115"/>
      <c r="Q6" s="486"/>
      <c r="R6" s="487"/>
      <c r="S6" s="486"/>
      <c r="T6" s="487"/>
      <c r="U6" s="27"/>
      <c r="V6" s="27"/>
    </row>
    <row r="7" spans="1:41" ht="15.75" thickBot="1" x14ac:dyDescent="0.25">
      <c r="A7" s="2"/>
      <c r="B7" s="2"/>
      <c r="C7" s="2"/>
      <c r="D7" s="2"/>
      <c r="E7" s="2"/>
      <c r="F7" s="2"/>
      <c r="G7" s="2"/>
      <c r="H7" s="2"/>
      <c r="I7" s="2"/>
      <c r="J7" s="3"/>
      <c r="K7" s="120"/>
      <c r="L7" s="3"/>
      <c r="M7" s="2"/>
      <c r="N7" s="4"/>
      <c r="O7" s="2"/>
      <c r="P7" s="2"/>
      <c r="Q7" s="2"/>
      <c r="R7" s="2"/>
      <c r="S7" s="2"/>
      <c r="T7" s="2"/>
      <c r="U7" s="2"/>
      <c r="V7" s="2"/>
      <c r="W7" s="2"/>
    </row>
    <row r="8" spans="1:41" ht="13.15" customHeight="1" x14ac:dyDescent="0.2">
      <c r="A8" s="482" t="s">
        <v>0</v>
      </c>
      <c r="B8" s="477" t="s">
        <v>5</v>
      </c>
      <c r="C8" s="477" t="s">
        <v>35</v>
      </c>
      <c r="D8" s="477" t="s">
        <v>62</v>
      </c>
      <c r="E8" s="422" t="s">
        <v>99</v>
      </c>
      <c r="F8" s="423"/>
      <c r="G8" s="416" t="s">
        <v>71</v>
      </c>
      <c r="H8" s="416" t="s">
        <v>60</v>
      </c>
      <c r="I8" s="416" t="s">
        <v>1</v>
      </c>
      <c r="J8" s="475" t="s">
        <v>73</v>
      </c>
      <c r="K8" s="478" t="s">
        <v>74</v>
      </c>
      <c r="L8" s="416" t="s">
        <v>4</v>
      </c>
      <c r="M8" s="484" t="s">
        <v>75</v>
      </c>
      <c r="N8" s="419"/>
      <c r="O8" s="420"/>
      <c r="P8" s="420"/>
      <c r="Q8" s="420"/>
      <c r="R8" s="420"/>
      <c r="S8" s="420"/>
      <c r="T8" s="421"/>
      <c r="U8" s="451" t="s">
        <v>7</v>
      </c>
      <c r="V8" s="457" t="s">
        <v>8</v>
      </c>
      <c r="W8" s="436" t="s">
        <v>9</v>
      </c>
    </row>
    <row r="9" spans="1:41" ht="13.5" thickBot="1" x14ac:dyDescent="0.25">
      <c r="A9" s="483"/>
      <c r="B9" s="417"/>
      <c r="C9" s="417"/>
      <c r="D9" s="417"/>
      <c r="E9" s="424"/>
      <c r="F9" s="425"/>
      <c r="G9" s="418"/>
      <c r="H9" s="418"/>
      <c r="I9" s="474"/>
      <c r="J9" s="476"/>
      <c r="K9" s="479"/>
      <c r="L9" s="417"/>
      <c r="M9" s="485"/>
      <c r="N9" s="77" t="s">
        <v>10</v>
      </c>
      <c r="O9" s="56" t="s">
        <v>12</v>
      </c>
      <c r="P9" s="56" t="s">
        <v>13</v>
      </c>
      <c r="Q9" s="28"/>
      <c r="R9" s="79" t="s">
        <v>14</v>
      </c>
      <c r="S9" s="56" t="s">
        <v>15</v>
      </c>
      <c r="T9" s="56" t="s">
        <v>16</v>
      </c>
      <c r="U9" s="452"/>
      <c r="V9" s="458"/>
      <c r="W9" s="437"/>
      <c r="Y9" s="35" t="s">
        <v>43</v>
      </c>
      <c r="Z9" s="35" t="s">
        <v>44</v>
      </c>
      <c r="AA9" s="35" t="s">
        <v>45</v>
      </c>
      <c r="AB9" s="35" t="s">
        <v>46</v>
      </c>
      <c r="AC9" s="35" t="s">
        <v>47</v>
      </c>
      <c r="AD9" s="35" t="s">
        <v>41</v>
      </c>
      <c r="AE9" s="36" t="s">
        <v>48</v>
      </c>
      <c r="AF9" s="36" t="s">
        <v>49</v>
      </c>
      <c r="AG9" s="37" t="s">
        <v>50</v>
      </c>
      <c r="AH9" s="37" t="s">
        <v>51</v>
      </c>
      <c r="AI9" s="37" t="s">
        <v>52</v>
      </c>
      <c r="AJ9" s="35" t="s">
        <v>53</v>
      </c>
      <c r="AK9" s="36" t="s">
        <v>40</v>
      </c>
      <c r="AL9" s="36" t="s">
        <v>54</v>
      </c>
      <c r="AM9" s="37" t="s">
        <v>55</v>
      </c>
      <c r="AN9" s="37" t="s">
        <v>56</v>
      </c>
      <c r="AO9" s="37" t="s">
        <v>57</v>
      </c>
    </row>
    <row r="10" spans="1:41" ht="19.899999999999999" customHeight="1" x14ac:dyDescent="0.2">
      <c r="A10" s="18"/>
      <c r="B10" s="80"/>
      <c r="C10" s="133" t="str">
        <f>IF(ISNUMBER(A10),RANK(L10,$L$10:$L$32),"")</f>
        <v/>
      </c>
      <c r="D10" s="133" t="str">
        <f t="shared" ref="D10:D34" si="0">IF(A10,VLOOKUP(A10,Seznam,8),"")</f>
        <v/>
      </c>
      <c r="E10" s="461" t="str">
        <f t="shared" ref="E10:E34" si="1">IF(A10,PROPER(VLOOKUP(A10,Seznam,3)),"")</f>
        <v/>
      </c>
      <c r="F10" s="462"/>
      <c r="G10" s="255" t="str">
        <f t="shared" ref="G10:G34" si="2">IF(A10,VLOOKUP(A10,Seznam,4),"")</f>
        <v/>
      </c>
      <c r="H10" s="21" t="str">
        <f t="shared" ref="H10:H34" si="3">IF(A10,VLOOKUP(A10,Seznam,5),"")</f>
        <v/>
      </c>
      <c r="I10" s="82" t="str">
        <f t="shared" ref="I10:I34" si="4">IF(A10,VLOOKUP(A10,Seznam,7),"")</f>
        <v/>
      </c>
      <c r="J10" s="209"/>
      <c r="K10" s="121" t="str">
        <f>IF(ISNUMBER(A10),MAX(N10,O10,P10,R10,S10,T10),"")</f>
        <v/>
      </c>
      <c r="L10" s="184" t="str">
        <f t="shared" ref="L10:L34" si="5">IF(A10,FLOOR(IF(X10="M",K10/VLOOKUP(I10,MICEK,4),K10/VLOOKUP(I10,MICEK,10)),1)+AI10,"")</f>
        <v/>
      </c>
      <c r="M10" s="83"/>
      <c r="N10" s="84"/>
      <c r="O10" s="86"/>
      <c r="P10" s="86"/>
      <c r="Q10" s="231" t="str">
        <f>IF(ISNUMBER(A10),RANK(AJ10,$AJ$10:$AJ$34),"")</f>
        <v/>
      </c>
      <c r="R10" s="84"/>
      <c r="S10" s="86"/>
      <c r="T10" s="234"/>
      <c r="U10" s="452"/>
      <c r="V10" s="458"/>
      <c r="W10" s="437"/>
      <c r="X10" s="187" t="str">
        <f t="shared" ref="X10:X34" si="6">IF(A10,VLOOKUP(A10,Seznam,2),"")</f>
        <v/>
      </c>
      <c r="Y10" s="41" t="str">
        <f>IF(A10,FLOOR(IF(X10="M",N10/VLOOKUP(I10,MICEK,4),N10/VLOOKUP(I10,MICEK,10)),1),"")</f>
        <v/>
      </c>
      <c r="Z10" s="41" t="str">
        <f>IF(A10,FLOOR(IF(X10="M",O10/VLOOKUP(I10,MICEK,4),O10/VLOOKUP(I10,MICEK,10)),1),"")</f>
        <v/>
      </c>
      <c r="AA10" s="41" t="str">
        <f>IF(A10,FLOOR(IF(X10="M",P10/VLOOKUP(I10,MICEK,4),P10/VLOOKUP(I10,MICEK,10)),1),"")</f>
        <v/>
      </c>
      <c r="AB10" s="41" t="str">
        <f>IF(A10,FLOOR(IF(X10="M",R10/VLOOKUP(I10,MICEK,4),R10/VLOOKUP(I10,MICEK,10)),1),"")</f>
        <v/>
      </c>
      <c r="AC10" s="41" t="str">
        <f>IF(A10,FLOOR(IF(X10="M",S10/VLOOKUP(I10,MICEK,4),S10/VLOOKUP(I10,MICEK,10)),1),"")</f>
        <v/>
      </c>
      <c r="AD10" s="41" t="str">
        <f>IF(A10,FLOOR(IF(X10="M",T10/VLOOKUP(I10,MICEK,4),T10/VLOOKUP(I10,MICEK,10)),1),"")</f>
        <v/>
      </c>
      <c r="AE10" s="41">
        <f>IF(ISERR(LARGE(Y10:AD10,2)),0,LARGE(Y10:AD10,2))</f>
        <v>0</v>
      </c>
      <c r="AF10" s="41">
        <f>IF(ISERR(LARGE(Y10:AD10,3)),0,LARGE(Y10:AD10,3))</f>
        <v>0</v>
      </c>
      <c r="AG10" s="41">
        <f>24-RANK(AE10,$AE$10:$AE$34)</f>
        <v>23</v>
      </c>
      <c r="AH10" s="41">
        <f>24-RANK(AF10,$AF$10:$AF$34)</f>
        <v>23</v>
      </c>
      <c r="AI10" s="41">
        <f>AG10/100+AH10/10000</f>
        <v>0.23230000000000001</v>
      </c>
      <c r="AJ10" s="41">
        <f>MAX(Y10:AA10)+AO10</f>
        <v>0.23230000000000001</v>
      </c>
      <c r="AK10" s="41">
        <f>IF(ISERR(LARGE(Y10:AA10,2)),0,LARGE(Y10:AA10,2))</f>
        <v>0</v>
      </c>
      <c r="AL10" s="41">
        <f>IF(ISERR(LARGE(Y10:AA10,3)),0,LARGE(Y10:AA10,3))</f>
        <v>0</v>
      </c>
      <c r="AM10" s="41">
        <f>24-RANK(AK10,$AK$10:$AK$34)</f>
        <v>23</v>
      </c>
      <c r="AN10" s="41">
        <f>24-RANK(AL10,$AL$10:$AL$34)</f>
        <v>23</v>
      </c>
      <c r="AO10" s="41">
        <f>AM10/100+AN10/10000</f>
        <v>0.23230000000000001</v>
      </c>
    </row>
    <row r="11" spans="1:41" ht="19.899999999999999" customHeight="1" x14ac:dyDescent="0.2">
      <c r="A11" s="19"/>
      <c r="B11" s="89"/>
      <c r="C11" s="136" t="str">
        <f t="shared" ref="C11:C34" si="7">IF(ISNUMBER(A11),RANK(L11,$L$10:$L$32),"")</f>
        <v/>
      </c>
      <c r="D11" s="136" t="str">
        <f t="shared" si="0"/>
        <v/>
      </c>
      <c r="E11" s="414" t="str">
        <f t="shared" si="1"/>
        <v/>
      </c>
      <c r="F11" s="415"/>
      <c r="G11" s="259" t="str">
        <f t="shared" si="2"/>
        <v/>
      </c>
      <c r="H11" s="90" t="str">
        <f>IF(A11,VLOOKUP(A11,Seznam,5),"")</f>
        <v/>
      </c>
      <c r="I11" s="91" t="str">
        <f t="shared" si="4"/>
        <v/>
      </c>
      <c r="J11" s="210"/>
      <c r="K11" s="122" t="str">
        <f t="shared" ref="K11:K34" si="8">IF(ISNUMBER(A11),MAX(N11,O11,P11,R11,S11,T11),"")</f>
        <v/>
      </c>
      <c r="L11" s="185" t="str">
        <f t="shared" si="5"/>
        <v/>
      </c>
      <c r="M11" s="92"/>
      <c r="N11" s="93"/>
      <c r="O11" s="95"/>
      <c r="P11" s="95"/>
      <c r="Q11" s="232" t="str">
        <f t="shared" ref="Q11:Q34" si="9">IF(ISNUMBER(A11),RANK(AJ11,$AJ$10:$AJ$34),"")</f>
        <v/>
      </c>
      <c r="R11" s="93"/>
      <c r="S11" s="95"/>
      <c r="T11" s="235"/>
      <c r="U11" s="452"/>
      <c r="V11" s="458"/>
      <c r="W11" s="437"/>
      <c r="X11" s="187" t="str">
        <f t="shared" si="6"/>
        <v/>
      </c>
      <c r="Y11" s="41" t="str">
        <f t="shared" ref="Y11:Y34" si="10">IF(A11,FLOOR(IF(X11="M",N11/VLOOKUP(I11,MICEK,4),N11/VLOOKUP(I11,MICEK,10)),1),"")</f>
        <v/>
      </c>
      <c r="Z11" s="41" t="str">
        <f t="shared" ref="Z11:Z34" si="11">IF(A11,FLOOR(IF(X11="M",O11/VLOOKUP(I11,MICEK,4),O11/VLOOKUP(I11,MICEK,10)),1),"")</f>
        <v/>
      </c>
      <c r="AA11" s="41" t="str">
        <f t="shared" ref="AA11:AA34" si="12">IF(A11,FLOOR(IF(X11="M",P11/VLOOKUP(I11,MICEK,4),P11/VLOOKUP(I11,MICEK,10)),1),"")</f>
        <v/>
      </c>
      <c r="AB11" s="41" t="str">
        <f t="shared" ref="AB11:AB34" si="13">IF(A11,FLOOR(IF(X11="M",R11/VLOOKUP(I11,MICEK,4),R11/VLOOKUP(I11,MICEK,10)),1),"")</f>
        <v/>
      </c>
      <c r="AC11" s="41" t="str">
        <f t="shared" ref="AC11:AC34" si="14">IF(A11,FLOOR(IF(X11="M",S11/VLOOKUP(I11,MICEK,4),S11/VLOOKUP(I11,MICEK,10)),1),"")</f>
        <v/>
      </c>
      <c r="AD11" s="41" t="str">
        <f t="shared" ref="AD11:AD34" si="15">IF(A11,FLOOR(IF(X11="M",T11/VLOOKUP(I11,MICEK,4),T11/VLOOKUP(I11,MICEK,10)),1),"")</f>
        <v/>
      </c>
      <c r="AE11" s="41">
        <f t="shared" ref="AE11:AE34" si="16">IF(ISERR(LARGE(Y11:AD11,2)),0,LARGE(Y11:AD11,2))</f>
        <v>0</v>
      </c>
      <c r="AF11" s="41">
        <f t="shared" ref="AF11:AF34" si="17">IF(ISERR(LARGE(Y11:AD11,3)),0,LARGE(Y11:AD11,3))</f>
        <v>0</v>
      </c>
      <c r="AG11" s="41">
        <f t="shared" ref="AG11:AG34" si="18">24-RANK(AE11,$AE$10:$AE$34)</f>
        <v>23</v>
      </c>
      <c r="AH11" s="41">
        <f t="shared" ref="AH11:AH34" si="19">24-RANK(AF11,$AF$10:$AF$34)</f>
        <v>23</v>
      </c>
      <c r="AI11" s="41">
        <f t="shared" ref="AI11:AI34" si="20">AG11/100+AH11/10000</f>
        <v>0.23230000000000001</v>
      </c>
      <c r="AJ11" s="41">
        <f t="shared" ref="AJ11:AJ34" si="21">MAX(Y11:AA11)+AO11</f>
        <v>0.23230000000000001</v>
      </c>
      <c r="AK11" s="41">
        <f t="shared" ref="AK11:AK34" si="22">IF(ISERR(LARGE(Y11:AA11,2)),0,LARGE(Y11:AA11,2))</f>
        <v>0</v>
      </c>
      <c r="AL11" s="41">
        <f t="shared" ref="AL11:AL34" si="23">IF(ISERR(LARGE(Y11:AA11,3)),0,LARGE(Y11:AA11,3))</f>
        <v>0</v>
      </c>
      <c r="AM11" s="41">
        <f t="shared" ref="AM11:AM34" si="24">24-RANK(AK11,$AK$10:$AK$34)</f>
        <v>23</v>
      </c>
      <c r="AN11" s="41">
        <f t="shared" ref="AN11:AN34" si="25">24-RANK(AL11,$AL$10:$AL$34)</f>
        <v>23</v>
      </c>
      <c r="AO11" s="41">
        <f t="shared" ref="AO11:AO34" si="26">AM11/100+AN11/10000</f>
        <v>0.23230000000000001</v>
      </c>
    </row>
    <row r="12" spans="1:41" ht="19.899999999999999" customHeight="1" x14ac:dyDescent="0.2">
      <c r="A12" s="19"/>
      <c r="B12" s="89"/>
      <c r="C12" s="136" t="str">
        <f t="shared" si="7"/>
        <v/>
      </c>
      <c r="D12" s="136" t="str">
        <f t="shared" si="0"/>
        <v/>
      </c>
      <c r="E12" s="414" t="str">
        <f t="shared" si="1"/>
        <v/>
      </c>
      <c r="F12" s="415"/>
      <c r="G12" s="259" t="str">
        <f t="shared" si="2"/>
        <v/>
      </c>
      <c r="H12" s="90" t="str">
        <f t="shared" si="3"/>
        <v/>
      </c>
      <c r="I12" s="91" t="str">
        <f t="shared" si="4"/>
        <v/>
      </c>
      <c r="J12" s="210"/>
      <c r="K12" s="122" t="str">
        <f t="shared" si="8"/>
        <v/>
      </c>
      <c r="L12" s="185" t="str">
        <f t="shared" si="5"/>
        <v/>
      </c>
      <c r="M12" s="92"/>
      <c r="N12" s="93"/>
      <c r="O12" s="95"/>
      <c r="P12" s="95"/>
      <c r="Q12" s="232" t="str">
        <f t="shared" si="9"/>
        <v/>
      </c>
      <c r="R12" s="93"/>
      <c r="S12" s="95"/>
      <c r="T12" s="235"/>
      <c r="U12" s="452"/>
      <c r="V12" s="458"/>
      <c r="W12" s="437"/>
      <c r="X12" s="187" t="str">
        <f t="shared" si="6"/>
        <v/>
      </c>
      <c r="Y12" s="41" t="str">
        <f t="shared" si="10"/>
        <v/>
      </c>
      <c r="Z12" s="41" t="str">
        <f t="shared" si="11"/>
        <v/>
      </c>
      <c r="AA12" s="41" t="str">
        <f t="shared" si="12"/>
        <v/>
      </c>
      <c r="AB12" s="41" t="str">
        <f t="shared" si="13"/>
        <v/>
      </c>
      <c r="AC12" s="41" t="str">
        <f t="shared" si="14"/>
        <v/>
      </c>
      <c r="AD12" s="41" t="str">
        <f t="shared" si="15"/>
        <v/>
      </c>
      <c r="AE12" s="41">
        <f t="shared" si="16"/>
        <v>0</v>
      </c>
      <c r="AF12" s="41">
        <f t="shared" si="17"/>
        <v>0</v>
      </c>
      <c r="AG12" s="41">
        <f t="shared" si="18"/>
        <v>23</v>
      </c>
      <c r="AH12" s="41">
        <f t="shared" si="19"/>
        <v>23</v>
      </c>
      <c r="AI12" s="41">
        <f t="shared" si="20"/>
        <v>0.23230000000000001</v>
      </c>
      <c r="AJ12" s="41">
        <f t="shared" si="21"/>
        <v>0.23230000000000001</v>
      </c>
      <c r="AK12" s="41">
        <f t="shared" si="22"/>
        <v>0</v>
      </c>
      <c r="AL12" s="41">
        <f t="shared" si="23"/>
        <v>0</v>
      </c>
      <c r="AM12" s="41">
        <f t="shared" si="24"/>
        <v>23</v>
      </c>
      <c r="AN12" s="41">
        <f t="shared" si="25"/>
        <v>23</v>
      </c>
      <c r="AO12" s="41">
        <f t="shared" si="26"/>
        <v>0.23230000000000001</v>
      </c>
    </row>
    <row r="13" spans="1:41" ht="19.899999999999999" customHeight="1" x14ac:dyDescent="0.2">
      <c r="A13" s="19"/>
      <c r="B13" s="89"/>
      <c r="C13" s="136" t="str">
        <f t="shared" si="7"/>
        <v/>
      </c>
      <c r="D13" s="136" t="str">
        <f t="shared" si="0"/>
        <v/>
      </c>
      <c r="E13" s="414" t="str">
        <f t="shared" si="1"/>
        <v/>
      </c>
      <c r="F13" s="415"/>
      <c r="G13" s="253" t="str">
        <f t="shared" si="2"/>
        <v/>
      </c>
      <c r="H13" s="99" t="str">
        <f t="shared" si="3"/>
        <v/>
      </c>
      <c r="I13" s="91" t="str">
        <f t="shared" si="4"/>
        <v/>
      </c>
      <c r="J13" s="210"/>
      <c r="K13" s="122" t="str">
        <f t="shared" si="8"/>
        <v/>
      </c>
      <c r="L13" s="185" t="str">
        <f t="shared" si="5"/>
        <v/>
      </c>
      <c r="M13" s="92"/>
      <c r="N13" s="93"/>
      <c r="O13" s="95"/>
      <c r="P13" s="95"/>
      <c r="Q13" s="232" t="str">
        <f t="shared" si="9"/>
        <v/>
      </c>
      <c r="R13" s="93"/>
      <c r="S13" s="95"/>
      <c r="T13" s="235"/>
      <c r="U13" s="452"/>
      <c r="V13" s="458"/>
      <c r="W13" s="437"/>
      <c r="X13" s="187" t="str">
        <f t="shared" si="6"/>
        <v/>
      </c>
      <c r="Y13" s="41" t="str">
        <f t="shared" si="10"/>
        <v/>
      </c>
      <c r="Z13" s="41" t="str">
        <f t="shared" si="11"/>
        <v/>
      </c>
      <c r="AA13" s="41" t="str">
        <f t="shared" si="12"/>
        <v/>
      </c>
      <c r="AB13" s="41" t="str">
        <f t="shared" si="13"/>
        <v/>
      </c>
      <c r="AC13" s="41" t="str">
        <f t="shared" si="14"/>
        <v/>
      </c>
      <c r="AD13" s="41" t="str">
        <f t="shared" si="15"/>
        <v/>
      </c>
      <c r="AE13" s="41">
        <f t="shared" si="16"/>
        <v>0</v>
      </c>
      <c r="AF13" s="41">
        <f t="shared" si="17"/>
        <v>0</v>
      </c>
      <c r="AG13" s="41">
        <f t="shared" si="18"/>
        <v>23</v>
      </c>
      <c r="AH13" s="41">
        <f t="shared" si="19"/>
        <v>23</v>
      </c>
      <c r="AI13" s="41">
        <f t="shared" si="20"/>
        <v>0.23230000000000001</v>
      </c>
      <c r="AJ13" s="41">
        <f t="shared" si="21"/>
        <v>0.23230000000000001</v>
      </c>
      <c r="AK13" s="41">
        <f t="shared" si="22"/>
        <v>0</v>
      </c>
      <c r="AL13" s="41">
        <f t="shared" si="23"/>
        <v>0</v>
      </c>
      <c r="AM13" s="41">
        <f t="shared" si="24"/>
        <v>23</v>
      </c>
      <c r="AN13" s="41">
        <f t="shared" si="25"/>
        <v>23</v>
      </c>
      <c r="AO13" s="41">
        <f t="shared" si="26"/>
        <v>0.23230000000000001</v>
      </c>
    </row>
    <row r="14" spans="1:41" ht="19.899999999999999" customHeight="1" x14ac:dyDescent="0.2">
      <c r="A14" s="19"/>
      <c r="B14" s="89"/>
      <c r="C14" s="136" t="str">
        <f t="shared" si="7"/>
        <v/>
      </c>
      <c r="D14" s="136" t="str">
        <f t="shared" si="0"/>
        <v/>
      </c>
      <c r="E14" s="414" t="str">
        <f t="shared" si="1"/>
        <v/>
      </c>
      <c r="F14" s="415"/>
      <c r="G14" s="261" t="str">
        <f t="shared" si="2"/>
        <v/>
      </c>
      <c r="H14" s="26" t="str">
        <f t="shared" si="3"/>
        <v/>
      </c>
      <c r="I14" s="101" t="str">
        <f t="shared" si="4"/>
        <v/>
      </c>
      <c r="J14" s="213"/>
      <c r="K14" s="123" t="str">
        <f t="shared" si="8"/>
        <v/>
      </c>
      <c r="L14" s="185" t="str">
        <f t="shared" si="5"/>
        <v/>
      </c>
      <c r="M14" s="92"/>
      <c r="N14" s="93"/>
      <c r="O14" s="95"/>
      <c r="P14" s="95"/>
      <c r="Q14" s="232" t="str">
        <f t="shared" si="9"/>
        <v/>
      </c>
      <c r="R14" s="93"/>
      <c r="S14" s="95"/>
      <c r="T14" s="235"/>
      <c r="U14" s="452"/>
      <c r="V14" s="458"/>
      <c r="W14" s="437"/>
      <c r="X14" s="187" t="str">
        <f t="shared" si="6"/>
        <v/>
      </c>
      <c r="Y14" s="41" t="str">
        <f t="shared" si="10"/>
        <v/>
      </c>
      <c r="Z14" s="41" t="str">
        <f t="shared" si="11"/>
        <v/>
      </c>
      <c r="AA14" s="41" t="str">
        <f t="shared" si="12"/>
        <v/>
      </c>
      <c r="AB14" s="41" t="str">
        <f t="shared" si="13"/>
        <v/>
      </c>
      <c r="AC14" s="41" t="str">
        <f t="shared" si="14"/>
        <v/>
      </c>
      <c r="AD14" s="41" t="str">
        <f t="shared" si="15"/>
        <v/>
      </c>
      <c r="AE14" s="41">
        <f t="shared" si="16"/>
        <v>0</v>
      </c>
      <c r="AF14" s="41">
        <f t="shared" si="17"/>
        <v>0</v>
      </c>
      <c r="AG14" s="41">
        <f t="shared" si="18"/>
        <v>23</v>
      </c>
      <c r="AH14" s="41">
        <f t="shared" si="19"/>
        <v>23</v>
      </c>
      <c r="AI14" s="41">
        <f t="shared" si="20"/>
        <v>0.23230000000000001</v>
      </c>
      <c r="AJ14" s="41">
        <f t="shared" si="21"/>
        <v>0.23230000000000001</v>
      </c>
      <c r="AK14" s="41">
        <f t="shared" si="22"/>
        <v>0</v>
      </c>
      <c r="AL14" s="41">
        <f t="shared" si="23"/>
        <v>0</v>
      </c>
      <c r="AM14" s="41">
        <f t="shared" si="24"/>
        <v>23</v>
      </c>
      <c r="AN14" s="41">
        <f t="shared" si="25"/>
        <v>23</v>
      </c>
      <c r="AO14" s="41">
        <f t="shared" si="26"/>
        <v>0.23230000000000001</v>
      </c>
    </row>
    <row r="15" spans="1:41" ht="19.899999999999999" customHeight="1" x14ac:dyDescent="0.2">
      <c r="A15" s="19"/>
      <c r="B15" s="89"/>
      <c r="C15" s="136" t="str">
        <f t="shared" si="7"/>
        <v/>
      </c>
      <c r="D15" s="136" t="str">
        <f t="shared" si="0"/>
        <v/>
      </c>
      <c r="E15" s="414" t="str">
        <f t="shared" si="1"/>
        <v/>
      </c>
      <c r="F15" s="415"/>
      <c r="G15" s="259" t="str">
        <f t="shared" si="2"/>
        <v/>
      </c>
      <c r="H15" s="90" t="str">
        <f t="shared" si="3"/>
        <v/>
      </c>
      <c r="I15" s="91" t="str">
        <f t="shared" si="4"/>
        <v/>
      </c>
      <c r="J15" s="210"/>
      <c r="K15" s="122" t="str">
        <f t="shared" si="8"/>
        <v/>
      </c>
      <c r="L15" s="185" t="str">
        <f t="shared" si="5"/>
        <v/>
      </c>
      <c r="M15" s="92"/>
      <c r="N15" s="93"/>
      <c r="O15" s="95"/>
      <c r="P15" s="95"/>
      <c r="Q15" s="232" t="str">
        <f t="shared" si="9"/>
        <v/>
      </c>
      <c r="R15" s="93"/>
      <c r="S15" s="95"/>
      <c r="T15" s="235"/>
      <c r="U15" s="452"/>
      <c r="V15" s="458"/>
      <c r="W15" s="437"/>
      <c r="X15" s="187" t="str">
        <f t="shared" si="6"/>
        <v/>
      </c>
      <c r="Y15" s="41" t="str">
        <f t="shared" si="10"/>
        <v/>
      </c>
      <c r="Z15" s="41" t="str">
        <f t="shared" si="11"/>
        <v/>
      </c>
      <c r="AA15" s="41" t="str">
        <f t="shared" si="12"/>
        <v/>
      </c>
      <c r="AB15" s="41" t="str">
        <f t="shared" si="13"/>
        <v/>
      </c>
      <c r="AC15" s="41" t="str">
        <f t="shared" si="14"/>
        <v/>
      </c>
      <c r="AD15" s="41" t="str">
        <f t="shared" si="15"/>
        <v/>
      </c>
      <c r="AE15" s="41">
        <f t="shared" si="16"/>
        <v>0</v>
      </c>
      <c r="AF15" s="41">
        <f t="shared" si="17"/>
        <v>0</v>
      </c>
      <c r="AG15" s="41">
        <f t="shared" si="18"/>
        <v>23</v>
      </c>
      <c r="AH15" s="41">
        <f t="shared" si="19"/>
        <v>23</v>
      </c>
      <c r="AI15" s="41">
        <f t="shared" si="20"/>
        <v>0.23230000000000001</v>
      </c>
      <c r="AJ15" s="41">
        <f t="shared" si="21"/>
        <v>0.23230000000000001</v>
      </c>
      <c r="AK15" s="41">
        <f t="shared" si="22"/>
        <v>0</v>
      </c>
      <c r="AL15" s="41">
        <f t="shared" si="23"/>
        <v>0</v>
      </c>
      <c r="AM15" s="41">
        <f t="shared" si="24"/>
        <v>23</v>
      </c>
      <c r="AN15" s="41">
        <f t="shared" si="25"/>
        <v>23</v>
      </c>
      <c r="AO15" s="41">
        <f t="shared" si="26"/>
        <v>0.23230000000000001</v>
      </c>
    </row>
    <row r="16" spans="1:41" ht="19.899999999999999" customHeight="1" x14ac:dyDescent="0.2">
      <c r="A16" s="19"/>
      <c r="B16" s="89"/>
      <c r="C16" s="136" t="str">
        <f t="shared" si="7"/>
        <v/>
      </c>
      <c r="D16" s="136" t="str">
        <f t="shared" si="0"/>
        <v/>
      </c>
      <c r="E16" s="414" t="str">
        <f t="shared" si="1"/>
        <v/>
      </c>
      <c r="F16" s="415"/>
      <c r="G16" s="259" t="str">
        <f t="shared" si="2"/>
        <v/>
      </c>
      <c r="H16" s="90" t="str">
        <f t="shared" si="3"/>
        <v/>
      </c>
      <c r="I16" s="102" t="str">
        <f t="shared" si="4"/>
        <v/>
      </c>
      <c r="J16" s="210"/>
      <c r="K16" s="122" t="str">
        <f t="shared" si="8"/>
        <v/>
      </c>
      <c r="L16" s="185" t="str">
        <f t="shared" si="5"/>
        <v/>
      </c>
      <c r="M16" s="92"/>
      <c r="N16" s="93"/>
      <c r="O16" s="95"/>
      <c r="P16" s="95"/>
      <c r="Q16" s="232" t="str">
        <f t="shared" si="9"/>
        <v/>
      </c>
      <c r="R16" s="93"/>
      <c r="S16" s="95"/>
      <c r="T16" s="235"/>
      <c r="U16" s="452"/>
      <c r="V16" s="458"/>
      <c r="W16" s="437"/>
      <c r="X16" s="187" t="str">
        <f t="shared" si="6"/>
        <v/>
      </c>
      <c r="Y16" s="41" t="str">
        <f t="shared" si="10"/>
        <v/>
      </c>
      <c r="Z16" s="41" t="str">
        <f t="shared" si="11"/>
        <v/>
      </c>
      <c r="AA16" s="41" t="str">
        <f t="shared" si="12"/>
        <v/>
      </c>
      <c r="AB16" s="41" t="str">
        <f t="shared" si="13"/>
        <v/>
      </c>
      <c r="AC16" s="41" t="str">
        <f t="shared" si="14"/>
        <v/>
      </c>
      <c r="AD16" s="41" t="str">
        <f t="shared" si="15"/>
        <v/>
      </c>
      <c r="AE16" s="41">
        <f t="shared" si="16"/>
        <v>0</v>
      </c>
      <c r="AF16" s="41">
        <f t="shared" si="17"/>
        <v>0</v>
      </c>
      <c r="AG16" s="41">
        <f t="shared" si="18"/>
        <v>23</v>
      </c>
      <c r="AH16" s="41">
        <f t="shared" si="19"/>
        <v>23</v>
      </c>
      <c r="AI16" s="41">
        <f t="shared" si="20"/>
        <v>0.23230000000000001</v>
      </c>
      <c r="AJ16" s="41">
        <f t="shared" si="21"/>
        <v>0.23230000000000001</v>
      </c>
      <c r="AK16" s="41">
        <f t="shared" si="22"/>
        <v>0</v>
      </c>
      <c r="AL16" s="41">
        <f t="shared" si="23"/>
        <v>0</v>
      </c>
      <c r="AM16" s="41">
        <f t="shared" si="24"/>
        <v>23</v>
      </c>
      <c r="AN16" s="41">
        <f t="shared" si="25"/>
        <v>23</v>
      </c>
      <c r="AO16" s="41">
        <f t="shared" si="26"/>
        <v>0.23230000000000001</v>
      </c>
    </row>
    <row r="17" spans="1:41" ht="19.899999999999999" customHeight="1" x14ac:dyDescent="0.2">
      <c r="A17" s="19"/>
      <c r="B17" s="89"/>
      <c r="C17" s="136" t="str">
        <f t="shared" si="7"/>
        <v/>
      </c>
      <c r="D17" s="136" t="str">
        <f t="shared" si="0"/>
        <v/>
      </c>
      <c r="E17" s="414" t="str">
        <f t="shared" si="1"/>
        <v/>
      </c>
      <c r="F17" s="415"/>
      <c r="G17" s="259" t="str">
        <f t="shared" si="2"/>
        <v/>
      </c>
      <c r="H17" s="90" t="str">
        <f t="shared" si="3"/>
        <v/>
      </c>
      <c r="I17" s="102" t="str">
        <f t="shared" si="4"/>
        <v/>
      </c>
      <c r="J17" s="210"/>
      <c r="K17" s="122" t="str">
        <f t="shared" si="8"/>
        <v/>
      </c>
      <c r="L17" s="185" t="str">
        <f t="shared" si="5"/>
        <v/>
      </c>
      <c r="M17" s="92"/>
      <c r="N17" s="93"/>
      <c r="O17" s="95"/>
      <c r="P17" s="95"/>
      <c r="Q17" s="232" t="str">
        <f t="shared" si="9"/>
        <v/>
      </c>
      <c r="R17" s="93"/>
      <c r="S17" s="95"/>
      <c r="T17" s="235"/>
      <c r="U17" s="452"/>
      <c r="V17" s="458"/>
      <c r="W17" s="437"/>
      <c r="X17" s="187" t="str">
        <f t="shared" si="6"/>
        <v/>
      </c>
      <c r="Y17" s="41" t="str">
        <f t="shared" si="10"/>
        <v/>
      </c>
      <c r="Z17" s="41" t="str">
        <f t="shared" si="11"/>
        <v/>
      </c>
      <c r="AA17" s="41" t="str">
        <f t="shared" si="12"/>
        <v/>
      </c>
      <c r="AB17" s="41" t="str">
        <f t="shared" si="13"/>
        <v/>
      </c>
      <c r="AC17" s="41" t="str">
        <f t="shared" si="14"/>
        <v/>
      </c>
      <c r="AD17" s="41" t="str">
        <f t="shared" si="15"/>
        <v/>
      </c>
      <c r="AE17" s="41">
        <f t="shared" si="16"/>
        <v>0</v>
      </c>
      <c r="AF17" s="41">
        <f t="shared" si="17"/>
        <v>0</v>
      </c>
      <c r="AG17" s="41">
        <f t="shared" si="18"/>
        <v>23</v>
      </c>
      <c r="AH17" s="41">
        <f t="shared" si="19"/>
        <v>23</v>
      </c>
      <c r="AI17" s="41">
        <f t="shared" si="20"/>
        <v>0.23230000000000001</v>
      </c>
      <c r="AJ17" s="41">
        <f t="shared" si="21"/>
        <v>0.23230000000000001</v>
      </c>
      <c r="AK17" s="41">
        <f t="shared" si="22"/>
        <v>0</v>
      </c>
      <c r="AL17" s="41">
        <f t="shared" si="23"/>
        <v>0</v>
      </c>
      <c r="AM17" s="41">
        <f t="shared" si="24"/>
        <v>23</v>
      </c>
      <c r="AN17" s="41">
        <f t="shared" si="25"/>
        <v>23</v>
      </c>
      <c r="AO17" s="41">
        <f t="shared" si="26"/>
        <v>0.23230000000000001</v>
      </c>
    </row>
    <row r="18" spans="1:41" ht="19.899999999999999" customHeight="1" x14ac:dyDescent="0.2">
      <c r="A18" s="19"/>
      <c r="B18" s="89"/>
      <c r="C18" s="136" t="str">
        <f t="shared" si="7"/>
        <v/>
      </c>
      <c r="D18" s="136" t="str">
        <f t="shared" si="0"/>
        <v/>
      </c>
      <c r="E18" s="414" t="str">
        <f t="shared" si="1"/>
        <v/>
      </c>
      <c r="F18" s="415"/>
      <c r="G18" s="259" t="str">
        <f t="shared" si="2"/>
        <v/>
      </c>
      <c r="H18" s="90" t="str">
        <f t="shared" si="3"/>
        <v/>
      </c>
      <c r="I18" s="102" t="str">
        <f t="shared" si="4"/>
        <v/>
      </c>
      <c r="J18" s="210"/>
      <c r="K18" s="122" t="str">
        <f t="shared" si="8"/>
        <v/>
      </c>
      <c r="L18" s="185" t="str">
        <f t="shared" si="5"/>
        <v/>
      </c>
      <c r="M18" s="92"/>
      <c r="N18" s="93"/>
      <c r="O18" s="95"/>
      <c r="P18" s="95"/>
      <c r="Q18" s="232" t="str">
        <f t="shared" si="9"/>
        <v/>
      </c>
      <c r="R18" s="93"/>
      <c r="S18" s="95"/>
      <c r="T18" s="235"/>
      <c r="U18" s="452"/>
      <c r="V18" s="458"/>
      <c r="W18" s="437"/>
      <c r="X18" s="187" t="str">
        <f t="shared" si="6"/>
        <v/>
      </c>
      <c r="Y18" s="41" t="str">
        <f t="shared" si="10"/>
        <v/>
      </c>
      <c r="Z18" s="41" t="str">
        <f t="shared" si="11"/>
        <v/>
      </c>
      <c r="AA18" s="41" t="str">
        <f t="shared" si="12"/>
        <v/>
      </c>
      <c r="AB18" s="41" t="str">
        <f t="shared" si="13"/>
        <v/>
      </c>
      <c r="AC18" s="41" t="str">
        <f t="shared" si="14"/>
        <v/>
      </c>
      <c r="AD18" s="41" t="str">
        <f t="shared" si="15"/>
        <v/>
      </c>
      <c r="AE18" s="41">
        <f t="shared" si="16"/>
        <v>0</v>
      </c>
      <c r="AF18" s="41">
        <f t="shared" si="17"/>
        <v>0</v>
      </c>
      <c r="AG18" s="41">
        <f t="shared" si="18"/>
        <v>23</v>
      </c>
      <c r="AH18" s="41">
        <f t="shared" si="19"/>
        <v>23</v>
      </c>
      <c r="AI18" s="41">
        <f t="shared" si="20"/>
        <v>0.23230000000000001</v>
      </c>
      <c r="AJ18" s="41">
        <f t="shared" si="21"/>
        <v>0.23230000000000001</v>
      </c>
      <c r="AK18" s="41">
        <f t="shared" si="22"/>
        <v>0</v>
      </c>
      <c r="AL18" s="41">
        <f t="shared" si="23"/>
        <v>0</v>
      </c>
      <c r="AM18" s="41">
        <f t="shared" si="24"/>
        <v>23</v>
      </c>
      <c r="AN18" s="41">
        <f t="shared" si="25"/>
        <v>23</v>
      </c>
      <c r="AO18" s="41">
        <f t="shared" si="26"/>
        <v>0.23230000000000001</v>
      </c>
    </row>
    <row r="19" spans="1:41" ht="19.899999999999999" customHeight="1" x14ac:dyDescent="0.2">
      <c r="A19" s="19"/>
      <c r="B19" s="89"/>
      <c r="C19" s="136" t="str">
        <f t="shared" si="7"/>
        <v/>
      </c>
      <c r="D19" s="136" t="str">
        <f t="shared" si="0"/>
        <v/>
      </c>
      <c r="E19" s="414" t="str">
        <f t="shared" si="1"/>
        <v/>
      </c>
      <c r="F19" s="415"/>
      <c r="G19" s="261" t="str">
        <f t="shared" si="2"/>
        <v/>
      </c>
      <c r="H19" s="26" t="str">
        <f t="shared" si="3"/>
        <v/>
      </c>
      <c r="I19" s="101" t="str">
        <f t="shared" si="4"/>
        <v/>
      </c>
      <c r="J19" s="213"/>
      <c r="K19" s="123" t="str">
        <f t="shared" si="8"/>
        <v/>
      </c>
      <c r="L19" s="185" t="str">
        <f t="shared" si="5"/>
        <v/>
      </c>
      <c r="M19" s="92"/>
      <c r="N19" s="93"/>
      <c r="O19" s="95"/>
      <c r="P19" s="95"/>
      <c r="Q19" s="232" t="str">
        <f t="shared" si="9"/>
        <v/>
      </c>
      <c r="R19" s="93"/>
      <c r="S19" s="95"/>
      <c r="T19" s="235"/>
      <c r="U19" s="452"/>
      <c r="V19" s="458"/>
      <c r="W19" s="437"/>
      <c r="X19" s="187" t="str">
        <f t="shared" si="6"/>
        <v/>
      </c>
      <c r="Y19" s="41" t="str">
        <f t="shared" si="10"/>
        <v/>
      </c>
      <c r="Z19" s="41" t="str">
        <f t="shared" si="11"/>
        <v/>
      </c>
      <c r="AA19" s="41" t="str">
        <f t="shared" si="12"/>
        <v/>
      </c>
      <c r="AB19" s="41" t="str">
        <f t="shared" si="13"/>
        <v/>
      </c>
      <c r="AC19" s="41" t="str">
        <f t="shared" si="14"/>
        <v/>
      </c>
      <c r="AD19" s="41" t="str">
        <f t="shared" si="15"/>
        <v/>
      </c>
      <c r="AE19" s="41">
        <f t="shared" si="16"/>
        <v>0</v>
      </c>
      <c r="AF19" s="41">
        <f t="shared" si="17"/>
        <v>0</v>
      </c>
      <c r="AG19" s="41">
        <f t="shared" si="18"/>
        <v>23</v>
      </c>
      <c r="AH19" s="41">
        <f t="shared" si="19"/>
        <v>23</v>
      </c>
      <c r="AI19" s="41">
        <f t="shared" si="20"/>
        <v>0.23230000000000001</v>
      </c>
      <c r="AJ19" s="41">
        <f t="shared" si="21"/>
        <v>0.23230000000000001</v>
      </c>
      <c r="AK19" s="41">
        <f t="shared" si="22"/>
        <v>0</v>
      </c>
      <c r="AL19" s="41">
        <f t="shared" si="23"/>
        <v>0</v>
      </c>
      <c r="AM19" s="41">
        <f t="shared" si="24"/>
        <v>23</v>
      </c>
      <c r="AN19" s="41">
        <f t="shared" si="25"/>
        <v>23</v>
      </c>
      <c r="AO19" s="41">
        <f t="shared" si="26"/>
        <v>0.23230000000000001</v>
      </c>
    </row>
    <row r="20" spans="1:41" ht="19.899999999999999" customHeight="1" x14ac:dyDescent="0.2">
      <c r="A20" s="19"/>
      <c r="B20" s="89"/>
      <c r="C20" s="136" t="str">
        <f t="shared" si="7"/>
        <v/>
      </c>
      <c r="D20" s="136" t="str">
        <f t="shared" si="0"/>
        <v/>
      </c>
      <c r="E20" s="414" t="str">
        <f t="shared" si="1"/>
        <v/>
      </c>
      <c r="F20" s="415"/>
      <c r="G20" s="253" t="str">
        <f t="shared" si="2"/>
        <v/>
      </c>
      <c r="H20" s="99" t="str">
        <f t="shared" si="3"/>
        <v/>
      </c>
      <c r="I20" s="91" t="str">
        <f t="shared" si="4"/>
        <v/>
      </c>
      <c r="J20" s="210"/>
      <c r="K20" s="122" t="str">
        <f t="shared" si="8"/>
        <v/>
      </c>
      <c r="L20" s="185" t="str">
        <f t="shared" si="5"/>
        <v/>
      </c>
      <c r="M20" s="92"/>
      <c r="N20" s="93"/>
      <c r="O20" s="95"/>
      <c r="P20" s="95"/>
      <c r="Q20" s="232" t="str">
        <f t="shared" si="9"/>
        <v/>
      </c>
      <c r="R20" s="93"/>
      <c r="S20" s="95"/>
      <c r="T20" s="235"/>
      <c r="U20" s="453"/>
      <c r="V20" s="459"/>
      <c r="W20" s="438"/>
      <c r="X20" s="187" t="str">
        <f t="shared" si="6"/>
        <v/>
      </c>
      <c r="Y20" s="41" t="str">
        <f t="shared" si="10"/>
        <v/>
      </c>
      <c r="Z20" s="41" t="str">
        <f t="shared" si="11"/>
        <v/>
      </c>
      <c r="AA20" s="41" t="str">
        <f t="shared" si="12"/>
        <v/>
      </c>
      <c r="AB20" s="41" t="str">
        <f t="shared" si="13"/>
        <v/>
      </c>
      <c r="AC20" s="41" t="str">
        <f t="shared" si="14"/>
        <v/>
      </c>
      <c r="AD20" s="41" t="str">
        <f t="shared" si="15"/>
        <v/>
      </c>
      <c r="AE20" s="41">
        <f t="shared" si="16"/>
        <v>0</v>
      </c>
      <c r="AF20" s="41">
        <f t="shared" si="17"/>
        <v>0</v>
      </c>
      <c r="AG20" s="41">
        <f t="shared" si="18"/>
        <v>23</v>
      </c>
      <c r="AH20" s="41">
        <f t="shared" si="19"/>
        <v>23</v>
      </c>
      <c r="AI20" s="41">
        <f t="shared" si="20"/>
        <v>0.23230000000000001</v>
      </c>
      <c r="AJ20" s="41">
        <f t="shared" si="21"/>
        <v>0.23230000000000001</v>
      </c>
      <c r="AK20" s="41">
        <f t="shared" si="22"/>
        <v>0</v>
      </c>
      <c r="AL20" s="41">
        <f t="shared" si="23"/>
        <v>0</v>
      </c>
      <c r="AM20" s="41">
        <f t="shared" si="24"/>
        <v>23</v>
      </c>
      <c r="AN20" s="41">
        <f t="shared" si="25"/>
        <v>23</v>
      </c>
      <c r="AO20" s="41">
        <f t="shared" si="26"/>
        <v>0.23230000000000001</v>
      </c>
    </row>
    <row r="21" spans="1:41" ht="19.899999999999999" customHeight="1" thickBot="1" x14ac:dyDescent="0.25">
      <c r="A21" s="19"/>
      <c r="B21" s="89"/>
      <c r="C21" s="136" t="str">
        <f t="shared" si="7"/>
        <v/>
      </c>
      <c r="D21" s="136" t="str">
        <f t="shared" si="0"/>
        <v/>
      </c>
      <c r="E21" s="414" t="str">
        <f t="shared" si="1"/>
        <v/>
      </c>
      <c r="F21" s="415"/>
      <c r="G21" s="261" t="str">
        <f t="shared" si="2"/>
        <v/>
      </c>
      <c r="H21" s="26" t="str">
        <f t="shared" si="3"/>
        <v/>
      </c>
      <c r="I21" s="101" t="str">
        <f t="shared" si="4"/>
        <v/>
      </c>
      <c r="J21" s="213"/>
      <c r="K21" s="123" t="str">
        <f t="shared" si="8"/>
        <v/>
      </c>
      <c r="L21" s="185" t="str">
        <f t="shared" si="5"/>
        <v/>
      </c>
      <c r="M21" s="92"/>
      <c r="N21" s="93"/>
      <c r="O21" s="95"/>
      <c r="P21" s="95"/>
      <c r="Q21" s="232" t="str">
        <f t="shared" si="9"/>
        <v/>
      </c>
      <c r="R21" s="93"/>
      <c r="S21" s="95"/>
      <c r="T21" s="235"/>
      <c r="U21" s="454"/>
      <c r="V21" s="460"/>
      <c r="W21" s="439"/>
      <c r="X21" s="187" t="str">
        <f t="shared" si="6"/>
        <v/>
      </c>
      <c r="Y21" s="41" t="str">
        <f t="shared" si="10"/>
        <v/>
      </c>
      <c r="Z21" s="41" t="str">
        <f t="shared" si="11"/>
        <v/>
      </c>
      <c r="AA21" s="41" t="str">
        <f t="shared" si="12"/>
        <v/>
      </c>
      <c r="AB21" s="41" t="str">
        <f t="shared" si="13"/>
        <v/>
      </c>
      <c r="AC21" s="41" t="str">
        <f t="shared" si="14"/>
        <v/>
      </c>
      <c r="AD21" s="41" t="str">
        <f t="shared" si="15"/>
        <v/>
      </c>
      <c r="AE21" s="41">
        <f t="shared" si="16"/>
        <v>0</v>
      </c>
      <c r="AF21" s="41">
        <f t="shared" si="17"/>
        <v>0</v>
      </c>
      <c r="AG21" s="41">
        <f t="shared" si="18"/>
        <v>23</v>
      </c>
      <c r="AH21" s="41">
        <f t="shared" si="19"/>
        <v>23</v>
      </c>
      <c r="AI21" s="41">
        <f t="shared" si="20"/>
        <v>0.23230000000000001</v>
      </c>
      <c r="AJ21" s="41">
        <f t="shared" si="21"/>
        <v>0.23230000000000001</v>
      </c>
      <c r="AK21" s="41">
        <f t="shared" si="22"/>
        <v>0</v>
      </c>
      <c r="AL21" s="41">
        <f t="shared" si="23"/>
        <v>0</v>
      </c>
      <c r="AM21" s="41">
        <f t="shared" si="24"/>
        <v>23</v>
      </c>
      <c r="AN21" s="41">
        <f t="shared" si="25"/>
        <v>23</v>
      </c>
      <c r="AO21" s="41">
        <f t="shared" si="26"/>
        <v>0.23230000000000001</v>
      </c>
    </row>
    <row r="22" spans="1:41" ht="19.899999999999999" customHeight="1" x14ac:dyDescent="0.2">
      <c r="A22" s="19"/>
      <c r="B22" s="89"/>
      <c r="C22" s="136" t="str">
        <f t="shared" si="7"/>
        <v/>
      </c>
      <c r="D22" s="136" t="str">
        <f t="shared" si="0"/>
        <v/>
      </c>
      <c r="E22" s="414" t="str">
        <f t="shared" si="1"/>
        <v/>
      </c>
      <c r="F22" s="415"/>
      <c r="G22" s="262" t="str">
        <f t="shared" si="2"/>
        <v/>
      </c>
      <c r="H22" s="11" t="str">
        <f t="shared" si="3"/>
        <v/>
      </c>
      <c r="I22" s="91" t="str">
        <f t="shared" si="4"/>
        <v/>
      </c>
      <c r="J22" s="210"/>
      <c r="K22" s="122" t="str">
        <f t="shared" si="8"/>
        <v/>
      </c>
      <c r="L22" s="185" t="str">
        <f t="shared" si="5"/>
        <v/>
      </c>
      <c r="M22" s="92"/>
      <c r="N22" s="93"/>
      <c r="O22" s="95"/>
      <c r="P22" s="95"/>
      <c r="Q22" s="232" t="str">
        <f t="shared" si="9"/>
        <v/>
      </c>
      <c r="R22" s="93"/>
      <c r="S22" s="95"/>
      <c r="T22" s="235"/>
      <c r="U22" s="440" t="s">
        <v>17</v>
      </c>
      <c r="V22" s="441"/>
      <c r="W22" s="442"/>
      <c r="X22" s="187" t="str">
        <f t="shared" si="6"/>
        <v/>
      </c>
      <c r="Y22" s="41" t="str">
        <f t="shared" si="10"/>
        <v/>
      </c>
      <c r="Z22" s="41" t="str">
        <f t="shared" si="11"/>
        <v/>
      </c>
      <c r="AA22" s="41" t="str">
        <f t="shared" si="12"/>
        <v/>
      </c>
      <c r="AB22" s="41" t="str">
        <f t="shared" si="13"/>
        <v/>
      </c>
      <c r="AC22" s="41" t="str">
        <f t="shared" si="14"/>
        <v/>
      </c>
      <c r="AD22" s="41" t="str">
        <f t="shared" si="15"/>
        <v/>
      </c>
      <c r="AE22" s="41">
        <f t="shared" si="16"/>
        <v>0</v>
      </c>
      <c r="AF22" s="41">
        <f t="shared" si="17"/>
        <v>0</v>
      </c>
      <c r="AG22" s="41">
        <f t="shared" si="18"/>
        <v>23</v>
      </c>
      <c r="AH22" s="41">
        <f t="shared" si="19"/>
        <v>23</v>
      </c>
      <c r="AI22" s="41">
        <f t="shared" si="20"/>
        <v>0.23230000000000001</v>
      </c>
      <c r="AJ22" s="41">
        <f t="shared" si="21"/>
        <v>0.23230000000000001</v>
      </c>
      <c r="AK22" s="41">
        <f t="shared" si="22"/>
        <v>0</v>
      </c>
      <c r="AL22" s="41">
        <f t="shared" si="23"/>
        <v>0</v>
      </c>
      <c r="AM22" s="41">
        <f t="shared" si="24"/>
        <v>23</v>
      </c>
      <c r="AN22" s="41">
        <f t="shared" si="25"/>
        <v>23</v>
      </c>
      <c r="AO22" s="41">
        <f t="shared" si="26"/>
        <v>0.23230000000000001</v>
      </c>
    </row>
    <row r="23" spans="1:41" ht="19.899999999999999" customHeight="1" x14ac:dyDescent="0.2">
      <c r="A23" s="19"/>
      <c r="B23" s="89"/>
      <c r="C23" s="136" t="str">
        <f t="shared" si="7"/>
        <v/>
      </c>
      <c r="D23" s="136" t="str">
        <f t="shared" si="0"/>
        <v/>
      </c>
      <c r="E23" s="414" t="str">
        <f t="shared" si="1"/>
        <v/>
      </c>
      <c r="F23" s="415"/>
      <c r="G23" s="259" t="str">
        <f t="shared" si="2"/>
        <v/>
      </c>
      <c r="H23" s="90" t="str">
        <f t="shared" si="3"/>
        <v/>
      </c>
      <c r="I23" s="91" t="str">
        <f t="shared" si="4"/>
        <v/>
      </c>
      <c r="J23" s="210"/>
      <c r="K23" s="122" t="str">
        <f t="shared" si="8"/>
        <v/>
      </c>
      <c r="L23" s="185" t="str">
        <f t="shared" si="5"/>
        <v/>
      </c>
      <c r="M23" s="92"/>
      <c r="N23" s="93"/>
      <c r="O23" s="95"/>
      <c r="P23" s="95"/>
      <c r="Q23" s="232" t="str">
        <f t="shared" si="9"/>
        <v/>
      </c>
      <c r="R23" s="93"/>
      <c r="S23" s="95"/>
      <c r="T23" s="235"/>
      <c r="U23" s="443"/>
      <c r="V23" s="444"/>
      <c r="W23" s="445"/>
      <c r="X23" s="187" t="str">
        <f t="shared" si="6"/>
        <v/>
      </c>
      <c r="Y23" s="41" t="str">
        <f t="shared" si="10"/>
        <v/>
      </c>
      <c r="Z23" s="41" t="str">
        <f t="shared" si="11"/>
        <v/>
      </c>
      <c r="AA23" s="41" t="str">
        <f t="shared" si="12"/>
        <v/>
      </c>
      <c r="AB23" s="41" t="str">
        <f t="shared" si="13"/>
        <v/>
      </c>
      <c r="AC23" s="41" t="str">
        <f t="shared" si="14"/>
        <v/>
      </c>
      <c r="AD23" s="41" t="str">
        <f t="shared" si="15"/>
        <v/>
      </c>
      <c r="AE23" s="41">
        <f t="shared" si="16"/>
        <v>0</v>
      </c>
      <c r="AF23" s="41">
        <f t="shared" si="17"/>
        <v>0</v>
      </c>
      <c r="AG23" s="41">
        <f t="shared" si="18"/>
        <v>23</v>
      </c>
      <c r="AH23" s="41">
        <f t="shared" si="19"/>
        <v>23</v>
      </c>
      <c r="AI23" s="41">
        <f t="shared" si="20"/>
        <v>0.23230000000000001</v>
      </c>
      <c r="AJ23" s="41">
        <f t="shared" si="21"/>
        <v>0.23230000000000001</v>
      </c>
      <c r="AK23" s="41">
        <f t="shared" si="22"/>
        <v>0</v>
      </c>
      <c r="AL23" s="41">
        <f t="shared" si="23"/>
        <v>0</v>
      </c>
      <c r="AM23" s="41">
        <f t="shared" si="24"/>
        <v>23</v>
      </c>
      <c r="AN23" s="41">
        <f t="shared" si="25"/>
        <v>23</v>
      </c>
      <c r="AO23" s="41">
        <f t="shared" si="26"/>
        <v>0.23230000000000001</v>
      </c>
    </row>
    <row r="24" spans="1:41" ht="19.899999999999999" customHeight="1" x14ac:dyDescent="0.2">
      <c r="A24" s="19"/>
      <c r="B24" s="89"/>
      <c r="C24" s="136" t="str">
        <f t="shared" si="7"/>
        <v/>
      </c>
      <c r="D24" s="136" t="str">
        <f t="shared" si="0"/>
        <v/>
      </c>
      <c r="E24" s="414" t="str">
        <f t="shared" si="1"/>
        <v/>
      </c>
      <c r="F24" s="415"/>
      <c r="G24" s="261" t="str">
        <f t="shared" si="2"/>
        <v/>
      </c>
      <c r="H24" s="26" t="str">
        <f t="shared" si="3"/>
        <v/>
      </c>
      <c r="I24" s="101" t="str">
        <f t="shared" si="4"/>
        <v/>
      </c>
      <c r="J24" s="213"/>
      <c r="K24" s="123" t="str">
        <f t="shared" si="8"/>
        <v/>
      </c>
      <c r="L24" s="185" t="str">
        <f t="shared" si="5"/>
        <v/>
      </c>
      <c r="M24" s="92"/>
      <c r="N24" s="93"/>
      <c r="O24" s="95"/>
      <c r="P24" s="95"/>
      <c r="Q24" s="232" t="str">
        <f t="shared" si="9"/>
        <v/>
      </c>
      <c r="R24" s="93"/>
      <c r="S24" s="95"/>
      <c r="T24" s="235"/>
      <c r="U24" s="443"/>
      <c r="V24" s="444"/>
      <c r="W24" s="445"/>
      <c r="X24" s="187" t="str">
        <f t="shared" si="6"/>
        <v/>
      </c>
      <c r="Y24" s="41" t="str">
        <f t="shared" si="10"/>
        <v/>
      </c>
      <c r="Z24" s="41" t="str">
        <f t="shared" si="11"/>
        <v/>
      </c>
      <c r="AA24" s="41" t="str">
        <f t="shared" si="12"/>
        <v/>
      </c>
      <c r="AB24" s="41" t="str">
        <f t="shared" si="13"/>
        <v/>
      </c>
      <c r="AC24" s="41" t="str">
        <f t="shared" si="14"/>
        <v/>
      </c>
      <c r="AD24" s="41" t="str">
        <f t="shared" si="15"/>
        <v/>
      </c>
      <c r="AE24" s="41">
        <f t="shared" si="16"/>
        <v>0</v>
      </c>
      <c r="AF24" s="41">
        <f t="shared" si="17"/>
        <v>0</v>
      </c>
      <c r="AG24" s="41">
        <f t="shared" si="18"/>
        <v>23</v>
      </c>
      <c r="AH24" s="41">
        <f t="shared" si="19"/>
        <v>23</v>
      </c>
      <c r="AI24" s="41">
        <f t="shared" si="20"/>
        <v>0.23230000000000001</v>
      </c>
      <c r="AJ24" s="41">
        <f t="shared" si="21"/>
        <v>0.23230000000000001</v>
      </c>
      <c r="AK24" s="41">
        <f t="shared" si="22"/>
        <v>0</v>
      </c>
      <c r="AL24" s="41">
        <f t="shared" si="23"/>
        <v>0</v>
      </c>
      <c r="AM24" s="41">
        <f t="shared" si="24"/>
        <v>23</v>
      </c>
      <c r="AN24" s="41">
        <f t="shared" si="25"/>
        <v>23</v>
      </c>
      <c r="AO24" s="41">
        <f t="shared" si="26"/>
        <v>0.23230000000000001</v>
      </c>
    </row>
    <row r="25" spans="1:41" ht="19.899999999999999" customHeight="1" x14ac:dyDescent="0.2">
      <c r="A25" s="19"/>
      <c r="B25" s="89"/>
      <c r="C25" s="136" t="str">
        <f t="shared" si="7"/>
        <v/>
      </c>
      <c r="D25" s="136" t="str">
        <f t="shared" si="0"/>
        <v/>
      </c>
      <c r="E25" s="414" t="str">
        <f t="shared" si="1"/>
        <v/>
      </c>
      <c r="F25" s="415"/>
      <c r="G25" s="261" t="str">
        <f t="shared" si="2"/>
        <v/>
      </c>
      <c r="H25" s="26" t="str">
        <f t="shared" si="3"/>
        <v/>
      </c>
      <c r="I25" s="101" t="str">
        <f t="shared" si="4"/>
        <v/>
      </c>
      <c r="J25" s="213"/>
      <c r="K25" s="123" t="str">
        <f t="shared" si="8"/>
        <v/>
      </c>
      <c r="L25" s="185" t="str">
        <f t="shared" si="5"/>
        <v/>
      </c>
      <c r="M25" s="92"/>
      <c r="N25" s="93"/>
      <c r="O25" s="95"/>
      <c r="P25" s="95"/>
      <c r="Q25" s="232" t="str">
        <f t="shared" si="9"/>
        <v/>
      </c>
      <c r="R25" s="93"/>
      <c r="S25" s="95"/>
      <c r="T25" s="235"/>
      <c r="U25" s="443"/>
      <c r="V25" s="444"/>
      <c r="W25" s="445"/>
      <c r="X25" s="187" t="str">
        <f t="shared" si="6"/>
        <v/>
      </c>
      <c r="Y25" s="41" t="str">
        <f t="shared" si="10"/>
        <v/>
      </c>
      <c r="Z25" s="41" t="str">
        <f t="shared" si="11"/>
        <v/>
      </c>
      <c r="AA25" s="41" t="str">
        <f t="shared" si="12"/>
        <v/>
      </c>
      <c r="AB25" s="41" t="str">
        <f t="shared" si="13"/>
        <v/>
      </c>
      <c r="AC25" s="41" t="str">
        <f t="shared" si="14"/>
        <v/>
      </c>
      <c r="AD25" s="41" t="str">
        <f t="shared" si="15"/>
        <v/>
      </c>
      <c r="AE25" s="41">
        <f t="shared" si="16"/>
        <v>0</v>
      </c>
      <c r="AF25" s="41">
        <f t="shared" si="17"/>
        <v>0</v>
      </c>
      <c r="AG25" s="41">
        <f t="shared" si="18"/>
        <v>23</v>
      </c>
      <c r="AH25" s="41">
        <f t="shared" si="19"/>
        <v>23</v>
      </c>
      <c r="AI25" s="41">
        <f t="shared" si="20"/>
        <v>0.23230000000000001</v>
      </c>
      <c r="AJ25" s="41">
        <f t="shared" si="21"/>
        <v>0.23230000000000001</v>
      </c>
      <c r="AK25" s="41">
        <f t="shared" si="22"/>
        <v>0</v>
      </c>
      <c r="AL25" s="41">
        <f t="shared" si="23"/>
        <v>0</v>
      </c>
      <c r="AM25" s="41">
        <f t="shared" si="24"/>
        <v>23</v>
      </c>
      <c r="AN25" s="41">
        <f t="shared" si="25"/>
        <v>23</v>
      </c>
      <c r="AO25" s="41">
        <f t="shared" si="26"/>
        <v>0.23230000000000001</v>
      </c>
    </row>
    <row r="26" spans="1:41" ht="19.899999999999999" customHeight="1" x14ac:dyDescent="0.2">
      <c r="A26" s="19"/>
      <c r="B26" s="89"/>
      <c r="C26" s="136" t="str">
        <f t="shared" si="7"/>
        <v/>
      </c>
      <c r="D26" s="136" t="str">
        <f t="shared" si="0"/>
        <v/>
      </c>
      <c r="E26" s="414" t="str">
        <f t="shared" si="1"/>
        <v/>
      </c>
      <c r="F26" s="415"/>
      <c r="G26" s="259" t="str">
        <f t="shared" si="2"/>
        <v/>
      </c>
      <c r="H26" s="90" t="str">
        <f t="shared" si="3"/>
        <v/>
      </c>
      <c r="I26" s="91" t="str">
        <f t="shared" si="4"/>
        <v/>
      </c>
      <c r="J26" s="210"/>
      <c r="K26" s="122" t="str">
        <f t="shared" si="8"/>
        <v/>
      </c>
      <c r="L26" s="185" t="str">
        <f t="shared" si="5"/>
        <v/>
      </c>
      <c r="M26" s="92"/>
      <c r="N26" s="93"/>
      <c r="O26" s="95"/>
      <c r="P26" s="95"/>
      <c r="Q26" s="232" t="str">
        <f t="shared" si="9"/>
        <v/>
      </c>
      <c r="R26" s="93"/>
      <c r="S26" s="95"/>
      <c r="T26" s="235"/>
      <c r="U26" s="443"/>
      <c r="V26" s="444"/>
      <c r="W26" s="445"/>
      <c r="X26" s="187" t="str">
        <f t="shared" si="6"/>
        <v/>
      </c>
      <c r="Y26" s="41" t="str">
        <f t="shared" si="10"/>
        <v/>
      </c>
      <c r="Z26" s="41" t="str">
        <f t="shared" si="11"/>
        <v/>
      </c>
      <c r="AA26" s="41" t="str">
        <f t="shared" si="12"/>
        <v/>
      </c>
      <c r="AB26" s="41" t="str">
        <f t="shared" si="13"/>
        <v/>
      </c>
      <c r="AC26" s="41" t="str">
        <f t="shared" si="14"/>
        <v/>
      </c>
      <c r="AD26" s="41" t="str">
        <f t="shared" si="15"/>
        <v/>
      </c>
      <c r="AE26" s="41">
        <f t="shared" si="16"/>
        <v>0</v>
      </c>
      <c r="AF26" s="41">
        <f t="shared" si="17"/>
        <v>0</v>
      </c>
      <c r="AG26" s="41">
        <f t="shared" si="18"/>
        <v>23</v>
      </c>
      <c r="AH26" s="41">
        <f t="shared" si="19"/>
        <v>23</v>
      </c>
      <c r="AI26" s="41">
        <f t="shared" si="20"/>
        <v>0.23230000000000001</v>
      </c>
      <c r="AJ26" s="41">
        <f t="shared" si="21"/>
        <v>0.23230000000000001</v>
      </c>
      <c r="AK26" s="41">
        <f t="shared" si="22"/>
        <v>0</v>
      </c>
      <c r="AL26" s="41">
        <f t="shared" si="23"/>
        <v>0</v>
      </c>
      <c r="AM26" s="41">
        <f t="shared" si="24"/>
        <v>23</v>
      </c>
      <c r="AN26" s="41">
        <f t="shared" si="25"/>
        <v>23</v>
      </c>
      <c r="AO26" s="41">
        <f t="shared" si="26"/>
        <v>0.23230000000000001</v>
      </c>
    </row>
    <row r="27" spans="1:41" ht="19.899999999999999" customHeight="1" x14ac:dyDescent="0.2">
      <c r="A27" s="19"/>
      <c r="B27" s="89"/>
      <c r="C27" s="136" t="str">
        <f t="shared" si="7"/>
        <v/>
      </c>
      <c r="D27" s="136" t="str">
        <f t="shared" si="0"/>
        <v/>
      </c>
      <c r="E27" s="414" t="str">
        <f t="shared" si="1"/>
        <v/>
      </c>
      <c r="F27" s="415"/>
      <c r="G27" s="259" t="str">
        <f t="shared" si="2"/>
        <v/>
      </c>
      <c r="H27" s="90" t="str">
        <f t="shared" si="3"/>
        <v/>
      </c>
      <c r="I27" s="91" t="str">
        <f t="shared" si="4"/>
        <v/>
      </c>
      <c r="J27" s="210"/>
      <c r="K27" s="122" t="str">
        <f t="shared" si="8"/>
        <v/>
      </c>
      <c r="L27" s="185" t="str">
        <f t="shared" si="5"/>
        <v/>
      </c>
      <c r="M27" s="92"/>
      <c r="N27" s="93"/>
      <c r="O27" s="95"/>
      <c r="P27" s="95"/>
      <c r="Q27" s="232" t="str">
        <f t="shared" si="9"/>
        <v/>
      </c>
      <c r="R27" s="93"/>
      <c r="S27" s="95"/>
      <c r="T27" s="235"/>
      <c r="U27" s="443"/>
      <c r="V27" s="444"/>
      <c r="W27" s="445"/>
      <c r="X27" s="187" t="str">
        <f t="shared" si="6"/>
        <v/>
      </c>
      <c r="Y27" s="41" t="str">
        <f t="shared" si="10"/>
        <v/>
      </c>
      <c r="Z27" s="41" t="str">
        <f t="shared" si="11"/>
        <v/>
      </c>
      <c r="AA27" s="41" t="str">
        <f t="shared" si="12"/>
        <v/>
      </c>
      <c r="AB27" s="41" t="str">
        <f t="shared" si="13"/>
        <v/>
      </c>
      <c r="AC27" s="41" t="str">
        <f t="shared" si="14"/>
        <v/>
      </c>
      <c r="AD27" s="41" t="str">
        <f t="shared" si="15"/>
        <v/>
      </c>
      <c r="AE27" s="41">
        <f t="shared" si="16"/>
        <v>0</v>
      </c>
      <c r="AF27" s="41">
        <f t="shared" si="17"/>
        <v>0</v>
      </c>
      <c r="AG27" s="41">
        <f t="shared" si="18"/>
        <v>23</v>
      </c>
      <c r="AH27" s="41">
        <f t="shared" si="19"/>
        <v>23</v>
      </c>
      <c r="AI27" s="41">
        <f t="shared" si="20"/>
        <v>0.23230000000000001</v>
      </c>
      <c r="AJ27" s="41">
        <f t="shared" si="21"/>
        <v>0.23230000000000001</v>
      </c>
      <c r="AK27" s="41">
        <f t="shared" si="22"/>
        <v>0</v>
      </c>
      <c r="AL27" s="41">
        <f t="shared" si="23"/>
        <v>0</v>
      </c>
      <c r="AM27" s="41">
        <f t="shared" si="24"/>
        <v>23</v>
      </c>
      <c r="AN27" s="41">
        <f t="shared" si="25"/>
        <v>23</v>
      </c>
      <c r="AO27" s="41">
        <f t="shared" si="26"/>
        <v>0.23230000000000001</v>
      </c>
    </row>
    <row r="28" spans="1:41" ht="19.899999999999999" customHeight="1" x14ac:dyDescent="0.2">
      <c r="A28" s="19"/>
      <c r="B28" s="89"/>
      <c r="C28" s="136" t="str">
        <f t="shared" si="7"/>
        <v/>
      </c>
      <c r="D28" s="136" t="str">
        <f t="shared" si="0"/>
        <v/>
      </c>
      <c r="E28" s="414" t="str">
        <f t="shared" si="1"/>
        <v/>
      </c>
      <c r="F28" s="415"/>
      <c r="G28" s="253" t="str">
        <f t="shared" si="2"/>
        <v/>
      </c>
      <c r="H28" s="99" t="str">
        <f t="shared" si="3"/>
        <v/>
      </c>
      <c r="I28" s="91" t="str">
        <f t="shared" si="4"/>
        <v/>
      </c>
      <c r="J28" s="210"/>
      <c r="K28" s="122" t="str">
        <f t="shared" si="8"/>
        <v/>
      </c>
      <c r="L28" s="185" t="str">
        <f t="shared" si="5"/>
        <v/>
      </c>
      <c r="M28" s="92"/>
      <c r="N28" s="93"/>
      <c r="O28" s="95"/>
      <c r="P28" s="95"/>
      <c r="Q28" s="232" t="str">
        <f t="shared" si="9"/>
        <v/>
      </c>
      <c r="R28" s="93"/>
      <c r="S28" s="95"/>
      <c r="T28" s="235"/>
      <c r="U28" s="443"/>
      <c r="V28" s="444"/>
      <c r="W28" s="445"/>
      <c r="X28" s="187" t="str">
        <f t="shared" si="6"/>
        <v/>
      </c>
      <c r="Y28" s="41" t="str">
        <f t="shared" si="10"/>
        <v/>
      </c>
      <c r="Z28" s="41" t="str">
        <f t="shared" si="11"/>
        <v/>
      </c>
      <c r="AA28" s="41" t="str">
        <f t="shared" si="12"/>
        <v/>
      </c>
      <c r="AB28" s="41" t="str">
        <f t="shared" si="13"/>
        <v/>
      </c>
      <c r="AC28" s="41" t="str">
        <f t="shared" si="14"/>
        <v/>
      </c>
      <c r="AD28" s="41" t="str">
        <f t="shared" si="15"/>
        <v/>
      </c>
      <c r="AE28" s="41">
        <f t="shared" si="16"/>
        <v>0</v>
      </c>
      <c r="AF28" s="41">
        <f t="shared" si="17"/>
        <v>0</v>
      </c>
      <c r="AG28" s="41">
        <f t="shared" si="18"/>
        <v>23</v>
      </c>
      <c r="AH28" s="41">
        <f t="shared" si="19"/>
        <v>23</v>
      </c>
      <c r="AI28" s="41">
        <f t="shared" si="20"/>
        <v>0.23230000000000001</v>
      </c>
      <c r="AJ28" s="41">
        <f t="shared" si="21"/>
        <v>0.23230000000000001</v>
      </c>
      <c r="AK28" s="41">
        <f t="shared" si="22"/>
        <v>0</v>
      </c>
      <c r="AL28" s="41">
        <f t="shared" si="23"/>
        <v>0</v>
      </c>
      <c r="AM28" s="41">
        <f t="shared" si="24"/>
        <v>23</v>
      </c>
      <c r="AN28" s="41">
        <f t="shared" si="25"/>
        <v>23</v>
      </c>
      <c r="AO28" s="41">
        <f t="shared" si="26"/>
        <v>0.23230000000000001</v>
      </c>
    </row>
    <row r="29" spans="1:41" ht="19.899999999999999" customHeight="1" x14ac:dyDescent="0.2">
      <c r="A29" s="19"/>
      <c r="B29" s="89"/>
      <c r="C29" s="136" t="str">
        <f t="shared" si="7"/>
        <v/>
      </c>
      <c r="D29" s="136" t="str">
        <f t="shared" si="0"/>
        <v/>
      </c>
      <c r="E29" s="414" t="str">
        <f t="shared" si="1"/>
        <v/>
      </c>
      <c r="F29" s="415"/>
      <c r="G29" s="253" t="str">
        <f t="shared" si="2"/>
        <v/>
      </c>
      <c r="H29" s="99" t="str">
        <f t="shared" si="3"/>
        <v/>
      </c>
      <c r="I29" s="91" t="str">
        <f t="shared" si="4"/>
        <v/>
      </c>
      <c r="J29" s="210"/>
      <c r="K29" s="122" t="str">
        <f t="shared" si="8"/>
        <v/>
      </c>
      <c r="L29" s="185" t="str">
        <f t="shared" si="5"/>
        <v/>
      </c>
      <c r="M29" s="92"/>
      <c r="N29" s="93"/>
      <c r="O29" s="95"/>
      <c r="P29" s="95"/>
      <c r="Q29" s="232" t="str">
        <f t="shared" si="9"/>
        <v/>
      </c>
      <c r="R29" s="93"/>
      <c r="S29" s="95"/>
      <c r="T29" s="235"/>
      <c r="U29" s="443"/>
      <c r="V29" s="444"/>
      <c r="W29" s="445"/>
      <c r="X29" s="187" t="str">
        <f t="shared" si="6"/>
        <v/>
      </c>
      <c r="Y29" s="41" t="str">
        <f t="shared" si="10"/>
        <v/>
      </c>
      <c r="Z29" s="41" t="str">
        <f t="shared" si="11"/>
        <v/>
      </c>
      <c r="AA29" s="41" t="str">
        <f t="shared" si="12"/>
        <v/>
      </c>
      <c r="AB29" s="41" t="str">
        <f t="shared" si="13"/>
        <v/>
      </c>
      <c r="AC29" s="41" t="str">
        <f t="shared" si="14"/>
        <v/>
      </c>
      <c r="AD29" s="41" t="str">
        <f t="shared" si="15"/>
        <v/>
      </c>
      <c r="AE29" s="41">
        <f t="shared" si="16"/>
        <v>0</v>
      </c>
      <c r="AF29" s="41">
        <f t="shared" si="17"/>
        <v>0</v>
      </c>
      <c r="AG29" s="41">
        <f t="shared" si="18"/>
        <v>23</v>
      </c>
      <c r="AH29" s="41">
        <f t="shared" si="19"/>
        <v>23</v>
      </c>
      <c r="AI29" s="41">
        <f t="shared" si="20"/>
        <v>0.23230000000000001</v>
      </c>
      <c r="AJ29" s="41">
        <f t="shared" si="21"/>
        <v>0.23230000000000001</v>
      </c>
      <c r="AK29" s="41">
        <f t="shared" si="22"/>
        <v>0</v>
      </c>
      <c r="AL29" s="41">
        <f t="shared" si="23"/>
        <v>0</v>
      </c>
      <c r="AM29" s="41">
        <f t="shared" si="24"/>
        <v>23</v>
      </c>
      <c r="AN29" s="41">
        <f t="shared" si="25"/>
        <v>23</v>
      </c>
      <c r="AO29" s="41">
        <f t="shared" si="26"/>
        <v>0.23230000000000001</v>
      </c>
    </row>
    <row r="30" spans="1:41" ht="19.899999999999999" customHeight="1" x14ac:dyDescent="0.2">
      <c r="A30" s="19"/>
      <c r="B30" s="89"/>
      <c r="C30" s="136" t="str">
        <f t="shared" si="7"/>
        <v/>
      </c>
      <c r="D30" s="136" t="str">
        <f t="shared" si="0"/>
        <v/>
      </c>
      <c r="E30" s="414" t="str">
        <f t="shared" si="1"/>
        <v/>
      </c>
      <c r="F30" s="415"/>
      <c r="G30" s="253" t="str">
        <f t="shared" si="2"/>
        <v/>
      </c>
      <c r="H30" s="99" t="str">
        <f t="shared" si="3"/>
        <v/>
      </c>
      <c r="I30" s="91" t="str">
        <f t="shared" si="4"/>
        <v/>
      </c>
      <c r="J30" s="210"/>
      <c r="K30" s="122" t="str">
        <f t="shared" si="8"/>
        <v/>
      </c>
      <c r="L30" s="185" t="str">
        <f t="shared" si="5"/>
        <v/>
      </c>
      <c r="M30" s="92"/>
      <c r="N30" s="93"/>
      <c r="O30" s="95"/>
      <c r="P30" s="95"/>
      <c r="Q30" s="232" t="str">
        <f t="shared" si="9"/>
        <v/>
      </c>
      <c r="R30" s="93"/>
      <c r="S30" s="95"/>
      <c r="T30" s="235"/>
      <c r="U30" s="443"/>
      <c r="V30" s="444"/>
      <c r="W30" s="445"/>
      <c r="X30" s="187" t="str">
        <f t="shared" si="6"/>
        <v/>
      </c>
      <c r="Y30" s="41" t="str">
        <f t="shared" si="10"/>
        <v/>
      </c>
      <c r="Z30" s="41" t="str">
        <f t="shared" si="11"/>
        <v/>
      </c>
      <c r="AA30" s="41" t="str">
        <f t="shared" si="12"/>
        <v/>
      </c>
      <c r="AB30" s="41" t="str">
        <f t="shared" si="13"/>
        <v/>
      </c>
      <c r="AC30" s="41" t="str">
        <f t="shared" si="14"/>
        <v/>
      </c>
      <c r="AD30" s="41" t="str">
        <f t="shared" si="15"/>
        <v/>
      </c>
      <c r="AE30" s="41">
        <f t="shared" si="16"/>
        <v>0</v>
      </c>
      <c r="AF30" s="41">
        <f t="shared" si="17"/>
        <v>0</v>
      </c>
      <c r="AG30" s="41">
        <f t="shared" si="18"/>
        <v>23</v>
      </c>
      <c r="AH30" s="41">
        <f t="shared" si="19"/>
        <v>23</v>
      </c>
      <c r="AI30" s="41">
        <f t="shared" si="20"/>
        <v>0.23230000000000001</v>
      </c>
      <c r="AJ30" s="41">
        <f t="shared" si="21"/>
        <v>0.23230000000000001</v>
      </c>
      <c r="AK30" s="41">
        <f t="shared" si="22"/>
        <v>0</v>
      </c>
      <c r="AL30" s="41">
        <f t="shared" si="23"/>
        <v>0</v>
      </c>
      <c r="AM30" s="41">
        <f t="shared" si="24"/>
        <v>23</v>
      </c>
      <c r="AN30" s="41">
        <f t="shared" si="25"/>
        <v>23</v>
      </c>
      <c r="AO30" s="41">
        <f t="shared" si="26"/>
        <v>0.23230000000000001</v>
      </c>
    </row>
    <row r="31" spans="1:41" ht="19.899999999999999" customHeight="1" x14ac:dyDescent="0.2">
      <c r="A31" s="19"/>
      <c r="B31" s="89"/>
      <c r="C31" s="136" t="str">
        <f t="shared" si="7"/>
        <v/>
      </c>
      <c r="D31" s="136" t="str">
        <f t="shared" si="0"/>
        <v/>
      </c>
      <c r="E31" s="414" t="str">
        <f t="shared" si="1"/>
        <v/>
      </c>
      <c r="F31" s="415"/>
      <c r="G31" s="261" t="str">
        <f t="shared" si="2"/>
        <v/>
      </c>
      <c r="H31" s="26" t="str">
        <f t="shared" si="3"/>
        <v/>
      </c>
      <c r="I31" s="101" t="str">
        <f t="shared" si="4"/>
        <v/>
      </c>
      <c r="J31" s="213"/>
      <c r="K31" s="123" t="str">
        <f t="shared" si="8"/>
        <v/>
      </c>
      <c r="L31" s="185" t="str">
        <f t="shared" si="5"/>
        <v/>
      </c>
      <c r="M31" s="92"/>
      <c r="N31" s="93"/>
      <c r="O31" s="95"/>
      <c r="P31" s="95"/>
      <c r="Q31" s="232" t="str">
        <f t="shared" si="9"/>
        <v/>
      </c>
      <c r="R31" s="93"/>
      <c r="S31" s="95"/>
      <c r="T31" s="235"/>
      <c r="U31" s="443"/>
      <c r="V31" s="444"/>
      <c r="W31" s="445"/>
      <c r="X31" s="187" t="str">
        <f t="shared" si="6"/>
        <v/>
      </c>
      <c r="Y31" s="41" t="str">
        <f t="shared" si="10"/>
        <v/>
      </c>
      <c r="Z31" s="41" t="str">
        <f t="shared" si="11"/>
        <v/>
      </c>
      <c r="AA31" s="41" t="str">
        <f t="shared" si="12"/>
        <v/>
      </c>
      <c r="AB31" s="41" t="str">
        <f t="shared" si="13"/>
        <v/>
      </c>
      <c r="AC31" s="41" t="str">
        <f t="shared" si="14"/>
        <v/>
      </c>
      <c r="AD31" s="41" t="str">
        <f t="shared" si="15"/>
        <v/>
      </c>
      <c r="AE31" s="41">
        <f t="shared" si="16"/>
        <v>0</v>
      </c>
      <c r="AF31" s="41">
        <f t="shared" si="17"/>
        <v>0</v>
      </c>
      <c r="AG31" s="41">
        <f t="shared" si="18"/>
        <v>23</v>
      </c>
      <c r="AH31" s="41">
        <f t="shared" si="19"/>
        <v>23</v>
      </c>
      <c r="AI31" s="41">
        <f t="shared" si="20"/>
        <v>0.23230000000000001</v>
      </c>
      <c r="AJ31" s="41">
        <f t="shared" si="21"/>
        <v>0.23230000000000001</v>
      </c>
      <c r="AK31" s="41">
        <f t="shared" si="22"/>
        <v>0</v>
      </c>
      <c r="AL31" s="41">
        <f t="shared" si="23"/>
        <v>0</v>
      </c>
      <c r="AM31" s="41">
        <f t="shared" si="24"/>
        <v>23</v>
      </c>
      <c r="AN31" s="41">
        <f t="shared" si="25"/>
        <v>23</v>
      </c>
      <c r="AO31" s="41">
        <f t="shared" si="26"/>
        <v>0.23230000000000001</v>
      </c>
    </row>
    <row r="32" spans="1:41" ht="19.899999999999999" customHeight="1" x14ac:dyDescent="0.2">
      <c r="A32" s="19"/>
      <c r="B32" s="89"/>
      <c r="C32" s="136" t="str">
        <f t="shared" si="7"/>
        <v/>
      </c>
      <c r="D32" s="136" t="str">
        <f t="shared" si="0"/>
        <v/>
      </c>
      <c r="E32" s="414" t="str">
        <f t="shared" si="1"/>
        <v/>
      </c>
      <c r="F32" s="415"/>
      <c r="G32" s="263" t="str">
        <f t="shared" si="2"/>
        <v/>
      </c>
      <c r="H32" s="244" t="str">
        <f t="shared" si="3"/>
        <v/>
      </c>
      <c r="I32" s="101" t="str">
        <f t="shared" si="4"/>
        <v/>
      </c>
      <c r="J32" s="213"/>
      <c r="K32" s="123" t="str">
        <f t="shared" si="8"/>
        <v/>
      </c>
      <c r="L32" s="185" t="str">
        <f t="shared" si="5"/>
        <v/>
      </c>
      <c r="M32" s="92"/>
      <c r="N32" s="93"/>
      <c r="O32" s="95"/>
      <c r="P32" s="95"/>
      <c r="Q32" s="232" t="str">
        <f t="shared" si="9"/>
        <v/>
      </c>
      <c r="R32" s="93"/>
      <c r="S32" s="95"/>
      <c r="T32" s="235"/>
      <c r="U32" s="443"/>
      <c r="V32" s="444"/>
      <c r="W32" s="445"/>
      <c r="X32" s="187" t="str">
        <f t="shared" si="6"/>
        <v/>
      </c>
      <c r="Y32" s="41" t="str">
        <f t="shared" si="10"/>
        <v/>
      </c>
      <c r="Z32" s="41" t="str">
        <f t="shared" si="11"/>
        <v/>
      </c>
      <c r="AA32" s="41" t="str">
        <f t="shared" si="12"/>
        <v/>
      </c>
      <c r="AB32" s="41" t="str">
        <f t="shared" si="13"/>
        <v/>
      </c>
      <c r="AC32" s="41" t="str">
        <f t="shared" si="14"/>
        <v/>
      </c>
      <c r="AD32" s="41" t="str">
        <f t="shared" si="15"/>
        <v/>
      </c>
      <c r="AE32" s="41">
        <f t="shared" si="16"/>
        <v>0</v>
      </c>
      <c r="AF32" s="41">
        <f t="shared" si="17"/>
        <v>0</v>
      </c>
      <c r="AG32" s="41">
        <f t="shared" si="18"/>
        <v>23</v>
      </c>
      <c r="AH32" s="41">
        <f t="shared" si="19"/>
        <v>23</v>
      </c>
      <c r="AI32" s="41">
        <f t="shared" si="20"/>
        <v>0.23230000000000001</v>
      </c>
      <c r="AJ32" s="41">
        <f t="shared" si="21"/>
        <v>0.23230000000000001</v>
      </c>
      <c r="AK32" s="41">
        <f t="shared" si="22"/>
        <v>0</v>
      </c>
      <c r="AL32" s="41">
        <f t="shared" si="23"/>
        <v>0</v>
      </c>
      <c r="AM32" s="41">
        <f t="shared" si="24"/>
        <v>23</v>
      </c>
      <c r="AN32" s="41">
        <f t="shared" si="25"/>
        <v>23</v>
      </c>
      <c r="AO32" s="41">
        <f t="shared" si="26"/>
        <v>0.23230000000000001</v>
      </c>
    </row>
    <row r="33" spans="1:41" ht="19.899999999999999" customHeight="1" x14ac:dyDescent="0.2">
      <c r="A33" s="19"/>
      <c r="B33" s="89"/>
      <c r="C33" s="136" t="str">
        <f t="shared" si="7"/>
        <v/>
      </c>
      <c r="D33" s="136" t="str">
        <f t="shared" si="0"/>
        <v/>
      </c>
      <c r="E33" s="414" t="str">
        <f t="shared" si="1"/>
        <v/>
      </c>
      <c r="F33" s="415"/>
      <c r="G33" s="259" t="str">
        <f t="shared" si="2"/>
        <v/>
      </c>
      <c r="H33" s="90" t="str">
        <f t="shared" si="3"/>
        <v/>
      </c>
      <c r="I33" s="91" t="str">
        <f t="shared" si="4"/>
        <v/>
      </c>
      <c r="J33" s="210"/>
      <c r="K33" s="122" t="str">
        <f t="shared" si="8"/>
        <v/>
      </c>
      <c r="L33" s="185" t="str">
        <f t="shared" si="5"/>
        <v/>
      </c>
      <c r="M33" s="92"/>
      <c r="N33" s="93"/>
      <c r="O33" s="95"/>
      <c r="P33" s="95"/>
      <c r="Q33" s="232" t="str">
        <f t="shared" si="9"/>
        <v/>
      </c>
      <c r="R33" s="93"/>
      <c r="S33" s="95"/>
      <c r="T33" s="235"/>
      <c r="U33" s="443"/>
      <c r="V33" s="444"/>
      <c r="W33" s="445"/>
      <c r="X33" s="187" t="str">
        <f t="shared" si="6"/>
        <v/>
      </c>
      <c r="Y33" s="41" t="str">
        <f t="shared" si="10"/>
        <v/>
      </c>
      <c r="Z33" s="41" t="str">
        <f t="shared" si="11"/>
        <v/>
      </c>
      <c r="AA33" s="41" t="str">
        <f t="shared" si="12"/>
        <v/>
      </c>
      <c r="AB33" s="41" t="str">
        <f t="shared" si="13"/>
        <v/>
      </c>
      <c r="AC33" s="41" t="str">
        <f t="shared" si="14"/>
        <v/>
      </c>
      <c r="AD33" s="41" t="str">
        <f t="shared" si="15"/>
        <v/>
      </c>
      <c r="AE33" s="41">
        <f t="shared" si="16"/>
        <v>0</v>
      </c>
      <c r="AF33" s="41">
        <f t="shared" si="17"/>
        <v>0</v>
      </c>
      <c r="AG33" s="41">
        <f t="shared" si="18"/>
        <v>23</v>
      </c>
      <c r="AH33" s="41">
        <f t="shared" si="19"/>
        <v>23</v>
      </c>
      <c r="AI33" s="41">
        <f t="shared" si="20"/>
        <v>0.23230000000000001</v>
      </c>
      <c r="AJ33" s="41">
        <f t="shared" si="21"/>
        <v>0.23230000000000001</v>
      </c>
      <c r="AK33" s="41">
        <f t="shared" si="22"/>
        <v>0</v>
      </c>
      <c r="AL33" s="41">
        <f t="shared" si="23"/>
        <v>0</v>
      </c>
      <c r="AM33" s="41">
        <f t="shared" si="24"/>
        <v>23</v>
      </c>
      <c r="AN33" s="41">
        <f t="shared" si="25"/>
        <v>23</v>
      </c>
      <c r="AO33" s="41">
        <f t="shared" si="26"/>
        <v>0.23230000000000001</v>
      </c>
    </row>
    <row r="34" spans="1:41" ht="19.899999999999999" customHeight="1" thickBot="1" x14ac:dyDescent="0.25">
      <c r="A34" s="104"/>
      <c r="B34" s="105"/>
      <c r="C34" s="212" t="str">
        <f t="shared" si="7"/>
        <v/>
      </c>
      <c r="D34" s="212" t="str">
        <f t="shared" si="0"/>
        <v/>
      </c>
      <c r="E34" s="480" t="str">
        <f t="shared" si="1"/>
        <v/>
      </c>
      <c r="F34" s="481"/>
      <c r="G34" s="260" t="str">
        <f t="shared" si="2"/>
        <v/>
      </c>
      <c r="H34" s="107" t="str">
        <f t="shared" si="3"/>
        <v/>
      </c>
      <c r="I34" s="108" t="str">
        <f t="shared" si="4"/>
        <v/>
      </c>
      <c r="J34" s="211"/>
      <c r="K34" s="124" t="str">
        <f t="shared" si="8"/>
        <v/>
      </c>
      <c r="L34" s="188" t="str">
        <f t="shared" si="5"/>
        <v/>
      </c>
      <c r="M34" s="109"/>
      <c r="N34" s="110"/>
      <c r="O34" s="112"/>
      <c r="P34" s="112"/>
      <c r="Q34" s="233" t="str">
        <f t="shared" si="9"/>
        <v/>
      </c>
      <c r="R34" s="110"/>
      <c r="S34" s="112"/>
      <c r="T34" s="236"/>
      <c r="U34" s="446"/>
      <c r="V34" s="447"/>
      <c r="W34" s="448"/>
      <c r="X34" s="187" t="str">
        <f t="shared" si="6"/>
        <v/>
      </c>
      <c r="Y34" s="41" t="str">
        <f t="shared" si="10"/>
        <v/>
      </c>
      <c r="Z34" s="41" t="str">
        <f t="shared" si="11"/>
        <v/>
      </c>
      <c r="AA34" s="41" t="str">
        <f t="shared" si="12"/>
        <v/>
      </c>
      <c r="AB34" s="41" t="str">
        <f t="shared" si="13"/>
        <v/>
      </c>
      <c r="AC34" s="41" t="str">
        <f t="shared" si="14"/>
        <v/>
      </c>
      <c r="AD34" s="41" t="str">
        <f t="shared" si="15"/>
        <v/>
      </c>
      <c r="AE34" s="41">
        <f t="shared" si="16"/>
        <v>0</v>
      </c>
      <c r="AF34" s="41">
        <f t="shared" si="17"/>
        <v>0</v>
      </c>
      <c r="AG34" s="41">
        <f t="shared" si="18"/>
        <v>23</v>
      </c>
      <c r="AH34" s="41">
        <f t="shared" si="19"/>
        <v>23</v>
      </c>
      <c r="AI34" s="41">
        <f t="shared" si="20"/>
        <v>0.23230000000000001</v>
      </c>
      <c r="AJ34" s="41">
        <f t="shared" si="21"/>
        <v>0.23230000000000001</v>
      </c>
      <c r="AK34" s="41">
        <f t="shared" si="22"/>
        <v>0</v>
      </c>
      <c r="AL34" s="41">
        <f t="shared" si="23"/>
        <v>0</v>
      </c>
      <c r="AM34" s="41">
        <f t="shared" si="24"/>
        <v>23</v>
      </c>
      <c r="AN34" s="41">
        <f t="shared" si="25"/>
        <v>23</v>
      </c>
      <c r="AO34" s="41">
        <f t="shared" si="26"/>
        <v>0.23230000000000001</v>
      </c>
    </row>
    <row r="35" spans="1:41" x14ac:dyDescent="0.2">
      <c r="A35" s="449" t="s">
        <v>18</v>
      </c>
      <c r="B35" s="449"/>
      <c r="C35" s="449"/>
      <c r="D35" s="449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49"/>
      <c r="U35" s="449"/>
      <c r="V35" s="449"/>
      <c r="W35" s="449"/>
    </row>
    <row r="36" spans="1:41" x14ac:dyDescent="0.2">
      <c r="A36" s="450" t="s">
        <v>42</v>
      </c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  <c r="W36" s="450"/>
    </row>
    <row r="37" spans="1:41" ht="15" x14ac:dyDescent="0.2">
      <c r="A37" s="2"/>
      <c r="B37" s="2"/>
      <c r="C37" s="2"/>
      <c r="D37" s="2"/>
      <c r="E37" s="2"/>
      <c r="F37" s="2"/>
      <c r="G37" s="2"/>
      <c r="H37" s="2"/>
      <c r="I37" s="2"/>
      <c r="J37" s="3"/>
      <c r="K37" s="120"/>
      <c r="L37" s="3"/>
      <c r="M37" s="2"/>
      <c r="N37" s="4"/>
      <c r="O37" s="2"/>
      <c r="P37" s="435" t="s">
        <v>19</v>
      </c>
      <c r="Q37" s="435"/>
      <c r="R37" s="435"/>
      <c r="S37" s="435"/>
      <c r="T37" s="435"/>
      <c r="U37" s="435"/>
      <c r="V37" s="435"/>
      <c r="W37" s="435"/>
    </row>
  </sheetData>
  <sheetProtection sheet="1" objects="1" scenarios="1"/>
  <mergeCells count="64">
    <mergeCell ref="B8:B9"/>
    <mergeCell ref="S2:T2"/>
    <mergeCell ref="Q3:R3"/>
    <mergeCell ref="S3:T3"/>
    <mergeCell ref="Q4:R4"/>
    <mergeCell ref="S4:T4"/>
    <mergeCell ref="Q2:R2"/>
    <mergeCell ref="A6:C6"/>
    <mergeCell ref="M3:N3"/>
    <mergeCell ref="K8:K9"/>
    <mergeCell ref="L8:L9"/>
    <mergeCell ref="A8:A9"/>
    <mergeCell ref="I8:I9"/>
    <mergeCell ref="J8:J9"/>
    <mergeCell ref="H8:H9"/>
    <mergeCell ref="C8:C9"/>
    <mergeCell ref="D8:D9"/>
    <mergeCell ref="P37:W37"/>
    <mergeCell ref="W8:W21"/>
    <mergeCell ref="U22:W34"/>
    <mergeCell ref="A35:W35"/>
    <mergeCell ref="A36:W36"/>
    <mergeCell ref="U8:U21"/>
    <mergeCell ref="V8:V21"/>
    <mergeCell ref="G8:G9"/>
    <mergeCell ref="M8:M9"/>
    <mergeCell ref="N8:T8"/>
    <mergeCell ref="E10:F10"/>
    <mergeCell ref="E11:F11"/>
    <mergeCell ref="E34:F34"/>
    <mergeCell ref="E12:F12"/>
    <mergeCell ref="E22:F22"/>
    <mergeCell ref="A1:G1"/>
    <mergeCell ref="A2:G2"/>
    <mergeCell ref="A3:G3"/>
    <mergeCell ref="A4:G4"/>
    <mergeCell ref="S6:T6"/>
    <mergeCell ref="Q6:R6"/>
    <mergeCell ref="S5:T5"/>
    <mergeCell ref="Q5:R5"/>
    <mergeCell ref="M4:N4"/>
    <mergeCell ref="E6:G6"/>
    <mergeCell ref="K4:L4"/>
    <mergeCell ref="E13:F13"/>
    <mergeCell ref="E14:F14"/>
    <mergeCell ref="E15:F15"/>
    <mergeCell ref="E16:F16"/>
    <mergeCell ref="E17:F17"/>
    <mergeCell ref="E33:F33"/>
    <mergeCell ref="E8:F9"/>
    <mergeCell ref="E25:F25"/>
    <mergeCell ref="E26:F26"/>
    <mergeCell ref="E27:F27"/>
    <mergeCell ref="E28:F28"/>
    <mergeCell ref="E29:F29"/>
    <mergeCell ref="E30:F30"/>
    <mergeCell ref="E23:F23"/>
    <mergeCell ref="E24:F24"/>
    <mergeCell ref="E18:F18"/>
    <mergeCell ref="E31:F31"/>
    <mergeCell ref="E32:F32"/>
    <mergeCell ref="E19:F19"/>
    <mergeCell ref="E20:F20"/>
    <mergeCell ref="E21:F21"/>
  </mergeCells>
  <phoneticPr fontId="0" type="noConversion"/>
  <conditionalFormatting sqref="R10:T34">
    <cfRule type="expression" dxfId="0" priority="1" stopIfTrue="1">
      <formula>AND(ISNUMBER($A10),$Q10&gt;8)</formula>
    </cfRule>
  </conditionalFormatting>
  <dataValidations disablePrompts="1" count="1">
    <dataValidation allowBlank="1" showInputMessage="1" showErrorMessage="1" errorTitle="P O Z O R" error="Tuto buňku nelze přepsat !_x000a_Je uzamčena autorem." sqref="AO10:AO34 Y10:AI34" xr:uid="{00000000-0002-0000-0900-000000000000}"/>
  </dataValidations>
  <printOptions horizontalCentered="1"/>
  <pageMargins left="0.19685039370078741" right="0.19685039370078741" top="0.59055118110236227" bottom="0.59055118110236227" header="0.51181102362204722" footer="0.51181102362204722"/>
  <pageSetup paperSize="9" scale="7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5"/>
  <dimension ref="A1:W100"/>
  <sheetViews>
    <sheetView zoomScale="90" workbookViewId="0">
      <pane xSplit="1" ySplit="2" topLeftCell="B33" activePane="bottomRight" state="frozen"/>
      <selection activeCell="AK2" sqref="AK2"/>
      <selection pane="topRight" activeCell="AK2" sqref="AK2"/>
      <selection pane="bottomLeft" activeCell="AK2" sqref="AK2"/>
      <selection pane="bottomRight" activeCell="B35" sqref="B35"/>
    </sheetView>
  </sheetViews>
  <sheetFormatPr defaultColWidth="9.140625" defaultRowHeight="12.75" x14ac:dyDescent="0.2"/>
  <cols>
    <col min="1" max="1" width="5" style="50" customWidth="1"/>
    <col min="2" max="3" width="9" style="43" customWidth="1"/>
    <col min="4" max="4" width="9.7109375" style="43" bestFit="1" customWidth="1"/>
    <col min="5" max="5" width="9" style="43" customWidth="1"/>
    <col min="6" max="6" width="10.28515625" style="43" customWidth="1"/>
    <col min="7" max="9" width="9" style="43" customWidth="1"/>
    <col min="10" max="10" width="9.7109375" style="43" bestFit="1" customWidth="1"/>
    <col min="11" max="11" width="9" style="43" bestFit="1" customWidth="1"/>
    <col min="12" max="12" width="9" style="43" customWidth="1"/>
    <col min="13" max="22" width="9.140625" style="43"/>
    <col min="23" max="23" width="9.5703125" style="43" bestFit="1" customWidth="1"/>
    <col min="24" max="16384" width="9.140625" style="43"/>
  </cols>
  <sheetData>
    <row r="1" spans="1:16" x14ac:dyDescent="0.2">
      <c r="A1" s="490" t="s">
        <v>1</v>
      </c>
      <c r="B1" s="490" t="s">
        <v>33</v>
      </c>
      <c r="C1" s="490"/>
      <c r="D1" s="490"/>
      <c r="E1" s="490"/>
      <c r="F1" s="490"/>
      <c r="G1" s="490"/>
      <c r="H1" s="494" t="s">
        <v>34</v>
      </c>
      <c r="I1" s="495"/>
      <c r="J1" s="495"/>
      <c r="K1" s="495"/>
      <c r="L1" s="495"/>
      <c r="M1" s="496"/>
      <c r="N1" s="146"/>
    </row>
    <row r="2" spans="1:16" s="44" customFormat="1" x14ac:dyDescent="0.2">
      <c r="A2" s="490"/>
      <c r="B2" s="191" t="s">
        <v>28</v>
      </c>
      <c r="C2" s="191" t="s">
        <v>29</v>
      </c>
      <c r="D2" s="191" t="s">
        <v>30</v>
      </c>
      <c r="E2" s="191" t="s">
        <v>31</v>
      </c>
      <c r="F2" s="191" t="s">
        <v>25</v>
      </c>
      <c r="G2" s="191" t="s">
        <v>32</v>
      </c>
      <c r="H2" s="193" t="s">
        <v>28</v>
      </c>
      <c r="I2" s="193" t="s">
        <v>29</v>
      </c>
      <c r="J2" s="193" t="s">
        <v>30</v>
      </c>
      <c r="K2" s="193" t="s">
        <v>31</v>
      </c>
      <c r="L2" s="193" t="s">
        <v>25</v>
      </c>
      <c r="M2" s="193" t="s">
        <v>32</v>
      </c>
      <c r="N2" s="146"/>
      <c r="O2" s="38"/>
      <c r="P2" s="39"/>
    </row>
    <row r="3" spans="1:16" s="44" customFormat="1" x14ac:dyDescent="0.2">
      <c r="A3" s="45">
        <v>11</v>
      </c>
      <c r="B3" s="192">
        <f>'b. pole M'!B4</f>
        <v>1.4504999999999999E-2</v>
      </c>
      <c r="C3" s="192">
        <f>'b. pole M'!G4</f>
        <v>4.3990000000000001E-2</v>
      </c>
      <c r="D3" s="192">
        <f>'b. pole M'!L4</f>
        <v>5.3990000000000003E-2</v>
      </c>
      <c r="E3" s="192"/>
      <c r="F3" s="192">
        <f>'b. pole M'!W4</f>
        <v>6.4549999999999998E-3</v>
      </c>
      <c r="G3" s="192"/>
      <c r="H3" s="194">
        <f>'b. pole Ž'!B4</f>
        <v>1.452E-2</v>
      </c>
      <c r="I3" s="194">
        <f>'b. pole Ž'!G4</f>
        <v>3.9950000000000006E-2</v>
      </c>
      <c r="J3" s="194">
        <f>'b. pole Ž'!L4</f>
        <v>2.9856666666666667E-2</v>
      </c>
      <c r="K3" s="194"/>
      <c r="L3" s="194">
        <f>'b. pole Ž'!W4</f>
        <v>5.0724999999999998E-3</v>
      </c>
      <c r="M3" s="194"/>
      <c r="N3" s="147"/>
      <c r="O3" s="38"/>
      <c r="P3" s="39"/>
    </row>
    <row r="4" spans="1:16" s="44" customFormat="1" x14ac:dyDescent="0.2">
      <c r="A4" s="45">
        <v>12</v>
      </c>
      <c r="B4" s="192">
        <f>'b. pole M'!B5</f>
        <v>1.6825E-2</v>
      </c>
      <c r="C4" s="192">
        <f>'b. pole M'!G5</f>
        <v>5.1246666666666663E-2</v>
      </c>
      <c r="D4" s="192">
        <f>'b. pole M'!L5</f>
        <v>6.2450000000000006E-2</v>
      </c>
      <c r="E4" s="192"/>
      <c r="F4" s="192">
        <f>'b. pole M'!W5</f>
        <v>7.3200000000000001E-3</v>
      </c>
      <c r="G4" s="192"/>
      <c r="H4" s="194">
        <f>'b. pole Ž'!B5</f>
        <v>1.3270000000000001E-2</v>
      </c>
      <c r="I4" s="194">
        <f>'b. pole Ž'!G5</f>
        <v>4.1449999999999994E-2</v>
      </c>
      <c r="J4" s="194">
        <f>'b. pole Ž'!L5</f>
        <v>4.2942500000000002E-2</v>
      </c>
      <c r="K4" s="194"/>
      <c r="L4" s="194">
        <f>'b. pole Ž'!W5</f>
        <v>5.8125E-3</v>
      </c>
      <c r="M4" s="194"/>
      <c r="N4" s="147"/>
      <c r="O4" s="38"/>
      <c r="P4" s="39"/>
    </row>
    <row r="5" spans="1:16" s="44" customFormat="1" x14ac:dyDescent="0.2">
      <c r="A5" s="45">
        <v>13</v>
      </c>
      <c r="B5" s="192">
        <f>'b. pole M'!B6</f>
        <v>1.6460000000000002E-2</v>
      </c>
      <c r="C5" s="192">
        <f>'b. pole M'!G6</f>
        <v>5.3609999999999998E-2</v>
      </c>
      <c r="D5" s="192">
        <f>'b. pole M'!L6</f>
        <v>6.74675E-2</v>
      </c>
      <c r="E5" s="192"/>
      <c r="F5" s="192">
        <f>'b. pole M'!W6</f>
        <v>7.3225E-3</v>
      </c>
      <c r="G5" s="192"/>
      <c r="H5" s="194">
        <f>'b. pole Ž'!B6</f>
        <v>1.3050000000000001E-2</v>
      </c>
      <c r="I5" s="194">
        <f>'b. pole Ž'!G6</f>
        <v>4.4670000000000001E-2</v>
      </c>
      <c r="J5" s="194">
        <f>'b. pole Ž'!L6</f>
        <v>4.1254999999999993E-2</v>
      </c>
      <c r="K5" s="194"/>
      <c r="L5" s="194">
        <f>'b. pole Ž'!W6</f>
        <v>5.8799999999999998E-3</v>
      </c>
      <c r="M5" s="194"/>
      <c r="N5" s="147"/>
      <c r="O5" s="38"/>
      <c r="P5" s="39"/>
    </row>
    <row r="6" spans="1:16" s="44" customFormat="1" x14ac:dyDescent="0.2">
      <c r="A6" s="45">
        <v>20</v>
      </c>
      <c r="B6" s="192">
        <f>'b. pole M'!B7</f>
        <v>1.72725E-2</v>
      </c>
      <c r="C6" s="192"/>
      <c r="D6" s="192"/>
      <c r="E6" s="192"/>
      <c r="F6" s="192">
        <f>'b. pole M'!W7</f>
        <v>7.4124999999999998E-3</v>
      </c>
      <c r="G6" s="192"/>
      <c r="H6" s="194">
        <f>'b. pole Ž'!B7</f>
        <v>1.4212500000000001E-2</v>
      </c>
      <c r="I6" s="194"/>
      <c r="J6" s="194"/>
      <c r="K6" s="194"/>
      <c r="L6" s="194">
        <f>'b. pole Ž'!W7</f>
        <v>5.9850000000000007E-3</v>
      </c>
      <c r="M6" s="194"/>
      <c r="N6" s="147"/>
      <c r="O6" s="38"/>
      <c r="P6" s="39"/>
    </row>
    <row r="7" spans="1:16" s="44" customFormat="1" x14ac:dyDescent="0.2">
      <c r="A7" s="45">
        <v>31</v>
      </c>
      <c r="B7" s="277"/>
      <c r="C7" s="192"/>
      <c r="D7" s="192">
        <f>'b. pole M'!L8</f>
        <v>3.0720000000000001E-2</v>
      </c>
      <c r="E7" s="192"/>
      <c r="F7" s="192"/>
      <c r="G7" s="192"/>
      <c r="H7" s="194"/>
      <c r="I7" s="194"/>
      <c r="J7" s="194">
        <f>'b. pole Ž'!L8</f>
        <v>1.9596666666666668E-2</v>
      </c>
      <c r="K7" s="194"/>
      <c r="L7" s="194"/>
      <c r="M7" s="194"/>
      <c r="N7" s="147"/>
      <c r="O7" s="38"/>
      <c r="P7" s="39"/>
    </row>
    <row r="8" spans="1:16" s="44" customFormat="1" x14ac:dyDescent="0.2">
      <c r="A8" s="45">
        <v>32</v>
      </c>
      <c r="B8" s="192">
        <f>'b. pole M'!B9</f>
        <v>1.2324999999999999E-2</v>
      </c>
      <c r="C8" s="192">
        <f>'b. pole M'!G9</f>
        <v>2.308E-2</v>
      </c>
      <c r="D8" s="192">
        <f>'b. pole M'!L9</f>
        <v>4.0837499999999999E-2</v>
      </c>
      <c r="E8" s="192"/>
      <c r="F8" s="192"/>
      <c r="G8" s="192"/>
      <c r="H8" s="194">
        <f>'b. pole Ž'!B9</f>
        <v>7.3774999999999995E-3</v>
      </c>
      <c r="I8" s="194">
        <f>'b. pole Ž'!G9</f>
        <v>1.3970000000000002E-2</v>
      </c>
      <c r="J8" s="194">
        <f>'b. pole Ž'!L9</f>
        <v>2.6665000000000001E-2</v>
      </c>
      <c r="K8" s="194"/>
      <c r="L8" s="194"/>
      <c r="M8" s="194"/>
      <c r="N8" s="147"/>
      <c r="O8" s="38"/>
      <c r="P8" s="39" t="s">
        <v>79</v>
      </c>
    </row>
    <row r="9" spans="1:16" s="44" customFormat="1" x14ac:dyDescent="0.2">
      <c r="A9" s="45">
        <v>33</v>
      </c>
      <c r="B9" s="192">
        <f>'b. pole M'!B10</f>
        <v>1.157E-2</v>
      </c>
      <c r="C9" s="192">
        <f>'b. pole M'!G10</f>
        <v>2.7956666666666668E-2</v>
      </c>
      <c r="D9" s="192">
        <f>'b. pole M'!L10</f>
        <v>2.1739999999999999E-2</v>
      </c>
      <c r="E9" s="192"/>
      <c r="F9" s="192"/>
      <c r="G9" s="192"/>
      <c r="H9" s="194">
        <f>'b. pole Ž'!B10</f>
        <v>7.3599999999999994E-3</v>
      </c>
      <c r="I9" s="194">
        <f>'b. pole Ž'!G10</f>
        <v>2.07E-2</v>
      </c>
      <c r="J9" s="194">
        <f>'b. pole Ž'!L10</f>
        <v>1.50625E-2</v>
      </c>
      <c r="K9" s="194"/>
      <c r="L9" s="194"/>
      <c r="M9" s="194"/>
      <c r="N9" s="147"/>
      <c r="O9" s="38"/>
      <c r="P9" s="39"/>
    </row>
    <row r="10" spans="1:16" s="44" customFormat="1" x14ac:dyDescent="0.2">
      <c r="A10" s="45">
        <v>34</v>
      </c>
      <c r="B10" s="192">
        <f>'b. pole M'!B11</f>
        <v>1.2055E-2</v>
      </c>
      <c r="C10" s="192">
        <f>'b. pole M'!G11</f>
        <v>3.8490000000000003E-2</v>
      </c>
      <c r="D10" s="192">
        <f>'b. pole M'!L11</f>
        <v>3.8297499999999998E-2</v>
      </c>
      <c r="E10" s="192"/>
      <c r="F10" s="192"/>
      <c r="G10" s="192"/>
      <c r="H10" s="194">
        <f>'b. pole Ž'!B11</f>
        <v>8.9349999999999985E-3</v>
      </c>
      <c r="I10" s="194">
        <f>'b. pole Ž'!G11</f>
        <v>2.2210000000000001E-2</v>
      </c>
      <c r="J10" s="194">
        <f>'b. pole Ž'!L11</f>
        <v>2.04025E-2</v>
      </c>
      <c r="K10" s="194"/>
      <c r="L10" s="194"/>
      <c r="M10" s="194"/>
      <c r="N10" s="147"/>
      <c r="O10" s="38"/>
      <c r="P10" s="39"/>
    </row>
    <row r="11" spans="1:16" x14ac:dyDescent="0.2">
      <c r="A11" s="45">
        <v>35</v>
      </c>
      <c r="B11" s="192">
        <f>'b. pole M'!B12</f>
        <v>1.6667499999999998E-2</v>
      </c>
      <c r="C11" s="192">
        <f>'b. pole M'!G12</f>
        <v>5.4130000000000005E-2</v>
      </c>
      <c r="D11" s="192">
        <f>'b. pole M'!L12</f>
        <v>5.6070000000000002E-2</v>
      </c>
      <c r="E11" s="192"/>
      <c r="F11" s="192">
        <f>'b. pole M'!W12</f>
        <v>5.765000000000001E-3</v>
      </c>
      <c r="G11" s="192"/>
      <c r="H11" s="194">
        <f>'b. pole Ž'!B12</f>
        <v>1.206E-2</v>
      </c>
      <c r="I11" s="194">
        <f>'b. pole Ž'!G12</f>
        <v>3.1920000000000004E-2</v>
      </c>
      <c r="J11" s="194">
        <f>'b. pole Ž'!L12</f>
        <v>2.8440000000000003E-2</v>
      </c>
      <c r="K11" s="194"/>
      <c r="L11" s="194"/>
      <c r="M11" s="194"/>
      <c r="N11" s="147"/>
    </row>
    <row r="12" spans="1:16" x14ac:dyDescent="0.2">
      <c r="A12" s="45">
        <v>36</v>
      </c>
      <c r="B12" s="192">
        <f>'b. pole M'!B13</f>
        <v>1.6195000000000001E-2</v>
      </c>
      <c r="C12" s="192">
        <f>'b. pole M'!G13</f>
        <v>4.2960000000000005E-2</v>
      </c>
      <c r="D12" s="192">
        <f>'b. pole M'!L13</f>
        <v>4.5179999999999998E-2</v>
      </c>
      <c r="E12" s="192"/>
      <c r="F12" s="192">
        <f>'b. pole M'!W13</f>
        <v>5.765000000000001E-3</v>
      </c>
      <c r="G12" s="192"/>
      <c r="H12" s="194">
        <f>'b. pole Ž'!B13</f>
        <v>1.0907499999999999E-2</v>
      </c>
      <c r="I12" s="194">
        <f>'b. pole Ž'!G13</f>
        <v>2.8010000000000004E-2</v>
      </c>
      <c r="J12" s="194">
        <f>'b. pole Ž'!L13</f>
        <v>2.955E-2</v>
      </c>
      <c r="K12" s="194"/>
      <c r="L12" s="194">
        <f>'b. pole Ž'!W13</f>
        <v>4.1100000000000008E-3</v>
      </c>
      <c r="M12" s="194"/>
      <c r="N12" s="147"/>
    </row>
    <row r="13" spans="1:16" x14ac:dyDescent="0.2">
      <c r="A13" s="45">
        <v>37</v>
      </c>
      <c r="B13" s="192">
        <f>'b. pole M'!B14</f>
        <v>1.5762499999999999E-2</v>
      </c>
      <c r="C13" s="192">
        <f>'b. pole M'!G14</f>
        <v>5.5050000000000002E-2</v>
      </c>
      <c r="D13" s="192">
        <f>'b. pole M'!L14</f>
        <v>5.4016666666666671E-2</v>
      </c>
      <c r="E13" s="192"/>
      <c r="F13" s="192">
        <f>'b. pole M'!W14</f>
        <v>6.5075000000000003E-3</v>
      </c>
      <c r="G13" s="192"/>
      <c r="H13" s="194">
        <f>'b. pole Ž'!B14</f>
        <v>1.4777500000000001E-2</v>
      </c>
      <c r="I13" s="194">
        <f>'b. pole Ž'!G14</f>
        <v>3.70575E-2</v>
      </c>
      <c r="J13" s="194">
        <f>'b. pole Ž'!L14</f>
        <v>3.1657500000000005E-2</v>
      </c>
      <c r="K13" s="194"/>
      <c r="L13" s="194">
        <f>'b. pole Ž'!W14</f>
        <v>5.0549999999999996E-3</v>
      </c>
      <c r="M13" s="194"/>
      <c r="N13" s="147"/>
    </row>
    <row r="14" spans="1:16" x14ac:dyDescent="0.2">
      <c r="A14" s="45">
        <v>38</v>
      </c>
      <c r="B14" s="192">
        <f>'b. pole M'!B15</f>
        <v>1.5650000000000001E-2</v>
      </c>
      <c r="C14" s="192">
        <f>'b. pole M'!G15</f>
        <v>5.2909999999999999E-2</v>
      </c>
      <c r="D14" s="192">
        <f>'b. pole M'!L15</f>
        <v>5.806E-2</v>
      </c>
      <c r="E14" s="192"/>
      <c r="F14" s="192">
        <f>'b. pole M'!W15</f>
        <v>7.0074999999999998E-3</v>
      </c>
      <c r="G14" s="192"/>
      <c r="H14" s="194">
        <f>'b. pole Ž'!B15</f>
        <v>1.2580000000000001E-2</v>
      </c>
      <c r="I14" s="194">
        <f>'b. pole Ž'!G15</f>
        <v>3.4424999999999997E-2</v>
      </c>
      <c r="J14" s="194">
        <f>'b. pole Ž'!L15</f>
        <v>3.2869999999999996E-2</v>
      </c>
      <c r="K14" s="194"/>
      <c r="L14" s="194">
        <f>'b. pole Ž'!W15</f>
        <v>5.4650000000000002E-3</v>
      </c>
      <c r="M14" s="194"/>
      <c r="N14" s="147"/>
    </row>
    <row r="15" spans="1:16" x14ac:dyDescent="0.2">
      <c r="A15" s="45">
        <v>40</v>
      </c>
      <c r="B15" s="192">
        <f>'b. pole M'!B16</f>
        <v>1.1197500000000001E-2</v>
      </c>
      <c r="C15" s="192">
        <f>'b. pole M'!G16</f>
        <v>2.7870000000000002E-2</v>
      </c>
      <c r="D15" s="192">
        <f>'b. pole M'!L16</f>
        <v>3.7953333333333339E-2</v>
      </c>
      <c r="E15" s="192"/>
      <c r="F15" s="192"/>
      <c r="G15" s="192"/>
      <c r="H15" s="194">
        <f>'b. pole Ž'!B16</f>
        <v>8.7050000000000009E-3</v>
      </c>
      <c r="I15" s="194">
        <f>'b. pole Ž'!G16</f>
        <v>2.3897499999999999E-2</v>
      </c>
      <c r="J15" s="194">
        <f>'b. pole Ž'!L16</f>
        <v>2.3370000000000002E-2</v>
      </c>
      <c r="K15" s="194"/>
      <c r="L15" s="194">
        <f>'b. pole Ž'!W16</f>
        <v>0</v>
      </c>
      <c r="M15" s="194"/>
      <c r="N15" s="147"/>
    </row>
    <row r="16" spans="1:16" x14ac:dyDescent="0.2">
      <c r="A16" s="45">
        <v>41</v>
      </c>
      <c r="B16" s="192"/>
      <c r="C16" s="192"/>
      <c r="D16" s="192"/>
      <c r="E16" s="192"/>
      <c r="F16" s="192"/>
      <c r="G16" s="192"/>
      <c r="H16" s="194">
        <f>'b. pole Ž'!B17</f>
        <v>1.0342500000000001E-2</v>
      </c>
      <c r="I16" s="194"/>
      <c r="J16" s="194"/>
      <c r="K16" s="194"/>
      <c r="L16" s="194"/>
      <c r="M16" s="194"/>
      <c r="N16" s="147"/>
    </row>
    <row r="17" spans="1:14" x14ac:dyDescent="0.2">
      <c r="A17" s="45">
        <v>42</v>
      </c>
      <c r="B17" s="192">
        <f>'b. pole M'!B18</f>
        <v>1.5762499999999999E-2</v>
      </c>
      <c r="C17" s="192">
        <f>'b. pole M'!G18</f>
        <v>5.0836666666666669E-2</v>
      </c>
      <c r="D17" s="192">
        <f>'b. pole M'!L18</f>
        <v>5.6049999999999996E-2</v>
      </c>
      <c r="E17" s="192"/>
      <c r="F17" s="192">
        <f>'b. pole M'!W18</f>
        <v>5.0049999999999999E-3</v>
      </c>
      <c r="G17" s="192"/>
      <c r="H17" s="194">
        <f>'b. pole Ž'!B18</f>
        <v>9.0000000000000011E-3</v>
      </c>
      <c r="I17" s="194">
        <f>'b. pole Ž'!G18</f>
        <v>3.295E-2</v>
      </c>
      <c r="J17" s="194">
        <f>'b. pole Ž'!L18</f>
        <v>3.1510000000000003E-2</v>
      </c>
      <c r="K17" s="194"/>
      <c r="L17" s="194">
        <f>'b. pole Ž'!W18</f>
        <v>3.8550000000000004E-3</v>
      </c>
      <c r="M17" s="194"/>
      <c r="N17" s="147"/>
    </row>
    <row r="18" spans="1:14" x14ac:dyDescent="0.2">
      <c r="A18" s="294">
        <v>43</v>
      </c>
      <c r="B18" s="298">
        <f>'b. pole M'!B19</f>
        <v>1.908E-2</v>
      </c>
      <c r="C18" s="298">
        <f>'b. pole M'!G19</f>
        <v>5.9526666666666665E-2</v>
      </c>
      <c r="D18" s="298">
        <f>'b. pole M'!L19</f>
        <v>5.2764999999999999E-2</v>
      </c>
      <c r="E18" s="192"/>
      <c r="F18" s="298">
        <f>'b. pole M'!W19</f>
        <v>0</v>
      </c>
      <c r="G18" s="192"/>
      <c r="H18" s="299">
        <f>'b. pole Ž'!B19</f>
        <v>8.7400000000000012E-3</v>
      </c>
      <c r="I18" s="299">
        <f>'b. pole Ž'!G19</f>
        <v>2.2540000000000001E-2</v>
      </c>
      <c r="J18" s="299"/>
      <c r="K18" s="194"/>
      <c r="L18" s="194"/>
      <c r="M18" s="194"/>
      <c r="N18" s="147"/>
    </row>
    <row r="19" spans="1:14" x14ac:dyDescent="0.2">
      <c r="A19" s="45">
        <v>44</v>
      </c>
      <c r="B19" s="192">
        <f>'b. pole M'!B20</f>
        <v>1.5790000000000002E-2</v>
      </c>
      <c r="C19" s="192">
        <f>'b. pole M'!G20</f>
        <v>5.7717500000000005E-2</v>
      </c>
      <c r="D19" s="192">
        <f>'b. pole M'!L20</f>
        <v>6.6092500000000012E-2</v>
      </c>
      <c r="E19" s="192"/>
      <c r="F19" s="192">
        <f>'b. pole M'!W20</f>
        <v>6.9000000000000008E-3</v>
      </c>
      <c r="G19" s="192"/>
      <c r="H19" s="194">
        <f>'b. pole Ž'!B20</f>
        <v>1.1056666666666666E-2</v>
      </c>
      <c r="I19" s="194">
        <f>'b. pole Ž'!G20</f>
        <v>4.2179999999999995E-2</v>
      </c>
      <c r="J19" s="194">
        <f>'b. pole Ž'!L20</f>
        <v>4.3119999999999999E-2</v>
      </c>
      <c r="K19" s="194"/>
      <c r="L19" s="194">
        <f>'b. pole Ž'!W20</f>
        <v>4.4900000000000001E-3</v>
      </c>
      <c r="M19" s="194"/>
      <c r="N19" s="147"/>
    </row>
    <row r="20" spans="1:14" x14ac:dyDescent="0.2">
      <c r="A20" s="45">
        <v>46</v>
      </c>
      <c r="B20" s="192">
        <f>'b. pole M'!B21</f>
        <v>1.6660000000000001E-2</v>
      </c>
      <c r="C20" s="192">
        <f>'b. pole M'!G21</f>
        <v>4.9720000000000007E-2</v>
      </c>
      <c r="D20" s="192">
        <f>'b. pole M'!L21</f>
        <v>6.5287500000000012E-2</v>
      </c>
      <c r="E20" s="192"/>
      <c r="F20" s="192">
        <f>'b. pole M'!W21</f>
        <v>7.4399999999999996E-3</v>
      </c>
      <c r="G20" s="192"/>
      <c r="H20" s="194">
        <f>'b. pole Ž'!B21</f>
        <v>1.247E-2</v>
      </c>
      <c r="I20" s="194">
        <f>'b. pole Ž'!G21</f>
        <v>4.2119999999999998E-2</v>
      </c>
      <c r="J20" s="194">
        <f>'b. pole Ž'!L21</f>
        <v>4.2877499999999999E-2</v>
      </c>
      <c r="K20" s="194"/>
      <c r="L20" s="194">
        <f>'b. pole Ž'!W21</f>
        <v>5.4775000000000015E-3</v>
      </c>
      <c r="M20" s="194"/>
      <c r="N20" s="147"/>
    </row>
    <row r="21" spans="1:14" x14ac:dyDescent="0.2">
      <c r="A21" s="45">
        <v>51</v>
      </c>
      <c r="B21" s="192"/>
      <c r="C21" s="192">
        <f>'b. pole M'!G22</f>
        <v>1.2955E-2</v>
      </c>
      <c r="D21" s="192">
        <f>'b. pole M'!L22</f>
        <v>3.4843333333333337E-2</v>
      </c>
      <c r="E21" s="192"/>
      <c r="F21" s="192"/>
      <c r="G21" s="192"/>
      <c r="H21" s="194"/>
      <c r="I21" s="194">
        <f>'b. pole Ž'!G22</f>
        <v>1.423E-2</v>
      </c>
      <c r="J21" s="194">
        <f>'b. pole Ž'!L22</f>
        <v>2.494E-2</v>
      </c>
      <c r="K21" s="194"/>
      <c r="L21" s="194"/>
      <c r="M21" s="194"/>
      <c r="N21" s="147"/>
    </row>
    <row r="22" spans="1:14" x14ac:dyDescent="0.2">
      <c r="A22" s="45">
        <v>52</v>
      </c>
      <c r="B22" s="192">
        <f>'b. pole M'!B23</f>
        <v>1.174E-2</v>
      </c>
      <c r="C22" s="192">
        <f>'b. pole M'!G23</f>
        <v>2.1212499999999999E-2</v>
      </c>
      <c r="D22" s="192">
        <f>'b. pole M'!L23</f>
        <v>1.8579999999999999E-2</v>
      </c>
      <c r="E22" s="192"/>
      <c r="F22" s="192"/>
      <c r="G22" s="192"/>
      <c r="H22" s="194">
        <f>'b. pole Ž'!B23</f>
        <v>7.7999999999999996E-3</v>
      </c>
      <c r="I22" s="194">
        <f>'b. pole Ž'!G23</f>
        <v>1.5927500000000001E-2</v>
      </c>
      <c r="J22" s="194">
        <f>'b. pole Ž'!L23</f>
        <v>1.3460000000000001E-2</v>
      </c>
      <c r="K22" s="194"/>
      <c r="L22" s="194"/>
      <c r="M22" s="194"/>
      <c r="N22" s="147"/>
    </row>
    <row r="23" spans="1:14" x14ac:dyDescent="0.2">
      <c r="A23" s="45">
        <v>53</v>
      </c>
      <c r="B23" s="192">
        <f>'b. pole M'!B24</f>
        <v>8.5024999999999996E-3</v>
      </c>
      <c r="C23" s="192">
        <f>'b. pole M'!G24</f>
        <v>2.6620000000000001E-2</v>
      </c>
      <c r="D23" s="192">
        <f>'b. pole M'!L24</f>
        <v>1.9859999999999999E-2</v>
      </c>
      <c r="E23" s="192"/>
      <c r="F23" s="192"/>
      <c r="G23" s="192"/>
      <c r="H23" s="194">
        <f>'b. pole Ž'!B24</f>
        <v>5.0225000000000001E-3</v>
      </c>
      <c r="I23" s="194">
        <f>'b. pole Ž'!G24</f>
        <v>1.5122500000000002E-2</v>
      </c>
      <c r="J23" s="194">
        <f>'b. pole Ž'!L24</f>
        <v>1.1766666666666667E-2</v>
      </c>
      <c r="K23" s="194"/>
      <c r="L23" s="194"/>
      <c r="M23" s="194"/>
      <c r="N23" s="147"/>
    </row>
    <row r="24" spans="1:14" x14ac:dyDescent="0.2">
      <c r="A24" s="45">
        <v>54</v>
      </c>
      <c r="B24" s="192">
        <f>'b. pole M'!B25</f>
        <v>1.1743333333333335E-2</v>
      </c>
      <c r="C24" s="192">
        <f>'b. pole M'!G25</f>
        <v>3.3680000000000002E-2</v>
      </c>
      <c r="D24" s="192">
        <f>'b. pole M'!L25</f>
        <v>3.1399999999999997E-2</v>
      </c>
      <c r="E24" s="192"/>
      <c r="F24" s="192"/>
      <c r="G24" s="192"/>
      <c r="H24" s="194">
        <f>'b. pole Ž'!B25</f>
        <v>8.2274999999999987E-3</v>
      </c>
      <c r="I24" s="194">
        <f>'b. pole Ž'!G25</f>
        <v>1.9672499999999999E-2</v>
      </c>
      <c r="J24" s="194">
        <f>'b. pole Ž'!L25</f>
        <v>1.9107500000000003E-2</v>
      </c>
      <c r="K24" s="194"/>
      <c r="L24" s="194"/>
      <c r="M24" s="194"/>
      <c r="N24" s="147"/>
    </row>
    <row r="25" spans="1:14" x14ac:dyDescent="0.2">
      <c r="A25" s="45">
        <v>55</v>
      </c>
      <c r="B25" s="192">
        <f>'b. pole M'!B26</f>
        <v>1.2435000000000002E-2</v>
      </c>
      <c r="C25" s="192">
        <f>'b. pole M'!G26</f>
        <v>3.9092500000000002E-2</v>
      </c>
      <c r="D25" s="192">
        <f>'b. pole M'!L26</f>
        <v>3.1726666666666667E-2</v>
      </c>
      <c r="E25" s="192"/>
      <c r="F25" s="192"/>
      <c r="G25" s="192"/>
      <c r="H25" s="194">
        <f>'b. pole Ž'!B26</f>
        <v>8.2900000000000005E-3</v>
      </c>
      <c r="I25" s="194">
        <f>'b. pole Ž'!G26</f>
        <v>2.3895E-2</v>
      </c>
      <c r="J25" s="194">
        <f>'b. pole Ž'!L26</f>
        <v>2.2807499999999998E-2</v>
      </c>
      <c r="K25" s="194"/>
      <c r="L25" s="194"/>
      <c r="M25" s="194"/>
      <c r="N25" s="147"/>
    </row>
    <row r="26" spans="1:14" x14ac:dyDescent="0.2">
      <c r="A26" s="45">
        <v>56</v>
      </c>
      <c r="B26" s="192">
        <f>'b. pole M'!B27</f>
        <v>1.349E-2</v>
      </c>
      <c r="C26" s="192">
        <f>'b. pole M'!G27</f>
        <v>4.5642500000000009E-2</v>
      </c>
      <c r="D26" s="192">
        <f>'b. pole M'!L27</f>
        <v>3.4705E-2</v>
      </c>
      <c r="E26" s="192"/>
      <c r="F26" s="192"/>
      <c r="G26" s="192"/>
      <c r="H26" s="194">
        <f>'b. pole Ž'!B27</f>
        <v>7.8324999999999992E-3</v>
      </c>
      <c r="I26" s="194">
        <f>'b. pole Ž'!G27</f>
        <v>2.22375E-2</v>
      </c>
      <c r="J26" s="194">
        <f>'b. pole Ž'!L27</f>
        <v>2.4015000000000002E-2</v>
      </c>
      <c r="K26" s="194"/>
      <c r="L26" s="194"/>
      <c r="M26" s="194"/>
      <c r="N26" s="147"/>
    </row>
    <row r="27" spans="1:14" x14ac:dyDescent="0.2">
      <c r="A27" s="45">
        <v>57</v>
      </c>
      <c r="B27" s="192">
        <f>'b. pole M'!B28</f>
        <v>1.4947500000000001E-2</v>
      </c>
      <c r="C27" s="192">
        <f>'b. pole M'!G28</f>
        <v>4.7039999999999998E-2</v>
      </c>
      <c r="D27" s="192">
        <f>'b. pole M'!L28</f>
        <v>5.0415000000000008E-2</v>
      </c>
      <c r="E27" s="192"/>
      <c r="F27" s="192"/>
      <c r="G27" s="192"/>
      <c r="H27" s="194">
        <f>'b. pole Ž'!B28</f>
        <v>1.0999999999999999E-2</v>
      </c>
      <c r="I27" s="194">
        <f>'b. pole Ž'!G28</f>
        <v>3.3447499999999998E-2</v>
      </c>
      <c r="J27" s="194">
        <f>'b. pole Ž'!L28</f>
        <v>2.5950000000000001E-2</v>
      </c>
      <c r="K27" s="194"/>
      <c r="L27" s="194"/>
      <c r="M27" s="194"/>
      <c r="N27" s="147"/>
    </row>
    <row r="28" spans="1:14" x14ac:dyDescent="0.2">
      <c r="A28" s="294">
        <v>61</v>
      </c>
      <c r="B28" s="298">
        <f>'b. pole M'!B30</f>
        <v>0</v>
      </c>
      <c r="C28" s="298">
        <f>'b. pole M'!G30</f>
        <v>0</v>
      </c>
      <c r="D28" s="298">
        <f>'b. pole M'!L30</f>
        <v>0</v>
      </c>
      <c r="E28" s="298"/>
      <c r="F28" s="298">
        <f>'b. pole M'!W30</f>
        <v>6.7149999999999996E-3</v>
      </c>
      <c r="G28" s="298"/>
      <c r="H28" s="299">
        <f>'b. pole Ž'!B30</f>
        <v>0</v>
      </c>
      <c r="I28" s="299">
        <f>'b. pole Ž'!G30</f>
        <v>0</v>
      </c>
      <c r="J28" s="299">
        <f>'b. pole Ž'!L30</f>
        <v>0</v>
      </c>
      <c r="K28" s="194"/>
      <c r="L28" s="194">
        <f>'b. pole Ž'!W30</f>
        <v>4.7575000000000004E-3</v>
      </c>
      <c r="M28" s="194"/>
      <c r="N28" s="147"/>
    </row>
    <row r="29" spans="1:14" x14ac:dyDescent="0.2">
      <c r="A29" s="294">
        <v>62</v>
      </c>
      <c r="B29" s="298">
        <f>'b. pole M'!B31</f>
        <v>1.3454999999999998E-2</v>
      </c>
      <c r="C29" s="298">
        <f>'b. pole M'!G31</f>
        <v>2.7359999999999999E-2</v>
      </c>
      <c r="D29" s="298">
        <f>'b. pole M'!L31</f>
        <v>3.1210000000000002E-2</v>
      </c>
      <c r="E29" s="298"/>
      <c r="F29" s="298">
        <f>'b. pole M'!W31</f>
        <v>6.9366666666666665E-3</v>
      </c>
      <c r="G29" s="298"/>
      <c r="H29" s="299">
        <f>'b. pole Ž'!B31</f>
        <v>0</v>
      </c>
      <c r="I29" s="299">
        <f>'b. pole Ž'!G31</f>
        <v>0</v>
      </c>
      <c r="J29" s="299"/>
      <c r="K29" s="194"/>
      <c r="L29" s="194">
        <f>'b. pole Ž'!W31</f>
        <v>5.5050000000000003E-3</v>
      </c>
      <c r="M29" s="194"/>
      <c r="N29" s="147"/>
    </row>
    <row r="30" spans="1:14" x14ac:dyDescent="0.2">
      <c r="A30" s="294">
        <v>63</v>
      </c>
      <c r="B30" s="298">
        <f>'b. pole M'!B32</f>
        <v>1.4015000000000001E-2</v>
      </c>
      <c r="C30" s="298">
        <f>'b. pole M'!G32</f>
        <v>4.6869999999999995E-2</v>
      </c>
      <c r="D30" s="298">
        <f>'b. pole M'!L32</f>
        <v>5.0202500000000011E-2</v>
      </c>
      <c r="E30" s="298"/>
      <c r="F30" s="298">
        <f>'b. pole M'!W32</f>
        <v>7.0824999999999994E-3</v>
      </c>
      <c r="G30" s="298"/>
      <c r="H30" s="299">
        <f>'b. pole Ž'!B32</f>
        <v>1.0060000000000001E-2</v>
      </c>
      <c r="I30" s="299">
        <f>'b. pole Ž'!G32</f>
        <v>3.3189999999999997E-2</v>
      </c>
      <c r="J30" s="299">
        <f>'b. pole Ž'!L32</f>
        <v>1.374E-2</v>
      </c>
      <c r="K30" s="194"/>
      <c r="L30" s="194">
        <f>'b. pole Ž'!W32</f>
        <v>4.9375E-3</v>
      </c>
      <c r="M30" s="194"/>
      <c r="N30" s="147"/>
    </row>
    <row r="31" spans="1:14" x14ac:dyDescent="0.2">
      <c r="A31" s="294">
        <v>64</v>
      </c>
      <c r="B31" s="298">
        <f>'b. pole M'!B33</f>
        <v>1.6673333333333332E-2</v>
      </c>
      <c r="C31" s="298">
        <f>'b. pole M'!G33</f>
        <v>6.0545000000000002E-2</v>
      </c>
      <c r="D31" s="298">
        <f>'b. pole M'!L33</f>
        <v>6.3674999999999995E-2</v>
      </c>
      <c r="E31" s="298"/>
      <c r="F31" s="298">
        <f>'b. pole M'!W33</f>
        <v>8.09E-3</v>
      </c>
      <c r="G31" s="298"/>
      <c r="H31" s="299">
        <f>'b. pole Ž'!B33</f>
        <v>9.7400000000000004E-3</v>
      </c>
      <c r="I31" s="299">
        <f>'b. pole Ž'!G33</f>
        <v>3.4777500000000003E-2</v>
      </c>
      <c r="J31" s="299">
        <f>'b. pole Ž'!L33</f>
        <v>2.6610000000000002E-2</v>
      </c>
      <c r="K31" s="194"/>
      <c r="L31" s="194">
        <f>'b. pole Ž'!W33</f>
        <v>5.850000000000001E-3</v>
      </c>
      <c r="M31" s="194"/>
      <c r="N31" s="147"/>
    </row>
    <row r="32" spans="1:14" x14ac:dyDescent="0.2">
      <c r="A32" s="45">
        <v>58</v>
      </c>
      <c r="B32" s="192"/>
      <c r="C32" s="192"/>
      <c r="D32" s="192"/>
      <c r="E32" s="192"/>
      <c r="F32" s="192"/>
      <c r="G32" s="192"/>
      <c r="H32" s="194"/>
      <c r="I32" s="194"/>
      <c r="J32" s="194"/>
      <c r="K32" s="194"/>
      <c r="L32" s="194"/>
      <c r="M32" s="194"/>
      <c r="N32" s="147"/>
    </row>
    <row r="33" spans="1:16" x14ac:dyDescent="0.2">
      <c r="A33" s="43"/>
      <c r="M33"/>
      <c r="N33" s="147"/>
    </row>
    <row r="34" spans="1:16" x14ac:dyDescent="0.2">
      <c r="A34" s="43"/>
      <c r="M34"/>
      <c r="N34" s="147"/>
    </row>
    <row r="35" spans="1:16" x14ac:dyDescent="0.2">
      <c r="A35" s="43"/>
      <c r="M35"/>
      <c r="N35" s="147"/>
    </row>
    <row r="36" spans="1:16" x14ac:dyDescent="0.2">
      <c r="A36" s="43"/>
      <c r="M36"/>
      <c r="N36" s="147"/>
    </row>
    <row r="37" spans="1:16" x14ac:dyDescent="0.2">
      <c r="A37" s="48"/>
      <c r="B37" s="195">
        <v>2</v>
      </c>
      <c r="C37" s="195">
        <v>3</v>
      </c>
      <c r="D37" s="195">
        <v>4</v>
      </c>
      <c r="E37" s="195">
        <v>5</v>
      </c>
      <c r="F37" s="195">
        <v>6</v>
      </c>
      <c r="G37" s="195">
        <v>7</v>
      </c>
      <c r="H37" s="196">
        <v>8</v>
      </c>
      <c r="I37" s="196">
        <v>9</v>
      </c>
      <c r="J37" s="196">
        <v>10</v>
      </c>
      <c r="K37" s="196">
        <v>11</v>
      </c>
      <c r="L37" s="196">
        <v>12</v>
      </c>
      <c r="M37" s="196">
        <v>13</v>
      </c>
      <c r="N37" s="24"/>
    </row>
    <row r="39" spans="1:16" s="44" customFormat="1" x14ac:dyDescent="0.2">
      <c r="A39" s="50"/>
      <c r="B39" s="43"/>
      <c r="C39" s="43"/>
      <c r="D39" s="43"/>
      <c r="E39" s="43"/>
      <c r="F39" s="43"/>
      <c r="G39" s="43"/>
      <c r="H39" s="38"/>
      <c r="I39" s="38"/>
      <c r="J39" s="38"/>
      <c r="O39" s="40"/>
      <c r="P39" s="40"/>
    </row>
    <row r="40" spans="1:16" s="44" customFormat="1" x14ac:dyDescent="0.2">
      <c r="A40" s="490" t="s">
        <v>1</v>
      </c>
      <c r="B40" s="490" t="s">
        <v>33</v>
      </c>
      <c r="C40" s="490"/>
      <c r="D40" s="490"/>
      <c r="E40" s="490"/>
      <c r="F40" s="490"/>
      <c r="G40" s="490"/>
      <c r="H40" s="494" t="s">
        <v>34</v>
      </c>
      <c r="I40" s="495"/>
      <c r="J40" s="495"/>
      <c r="K40" s="495"/>
      <c r="L40" s="495"/>
      <c r="M40" s="496"/>
      <c r="N40" s="146"/>
      <c r="O40" s="38"/>
      <c r="P40" s="39"/>
    </row>
    <row r="41" spans="1:16" s="44" customFormat="1" x14ac:dyDescent="0.2">
      <c r="A41" s="490"/>
      <c r="B41" s="42"/>
      <c r="C41" s="42"/>
      <c r="D41" s="42" t="s">
        <v>58</v>
      </c>
      <c r="E41" s="42"/>
      <c r="F41" s="42"/>
      <c r="G41" s="42"/>
      <c r="H41" s="42"/>
      <c r="I41" s="42"/>
      <c r="J41" s="42" t="s">
        <v>58</v>
      </c>
      <c r="K41" s="42"/>
      <c r="L41" s="42"/>
      <c r="M41" s="42"/>
      <c r="N41" s="146"/>
      <c r="O41" s="38"/>
      <c r="P41" s="39"/>
    </row>
    <row r="42" spans="1:16" s="44" customFormat="1" x14ac:dyDescent="0.2">
      <c r="A42" s="45">
        <v>11</v>
      </c>
      <c r="B42" s="46"/>
      <c r="C42" s="46"/>
      <c r="D42" s="197">
        <f>'b. pole M'!Q4</f>
        <v>0.11736956521739131</v>
      </c>
      <c r="E42" s="189"/>
      <c r="F42" s="189"/>
      <c r="G42" s="189"/>
      <c r="H42" s="189"/>
      <c r="I42" s="189"/>
      <c r="J42" s="198">
        <f>'b. pole Ž'!Q4</f>
        <v>6.4905797101449267E-2</v>
      </c>
      <c r="K42" s="46"/>
      <c r="L42" s="46"/>
      <c r="M42" s="46"/>
      <c r="N42" s="13"/>
      <c r="O42" s="38"/>
      <c r="P42" s="39"/>
    </row>
    <row r="43" spans="1:16" s="44" customFormat="1" x14ac:dyDescent="0.2">
      <c r="A43" s="45">
        <v>12</v>
      </c>
      <c r="B43" s="46"/>
      <c r="C43" s="46"/>
      <c r="D43" s="197">
        <f>'b. pole M'!Q5</f>
        <v>0.13576086956521741</v>
      </c>
      <c r="E43" s="189"/>
      <c r="F43" s="189"/>
      <c r="G43" s="189"/>
      <c r="H43" s="189"/>
      <c r="I43" s="189"/>
      <c r="J43" s="198">
        <f>'b. pole Ž'!Q5</f>
        <v>9.3353260869565219E-2</v>
      </c>
      <c r="K43" s="46"/>
      <c r="L43" s="46"/>
      <c r="M43" s="46"/>
      <c r="N43" s="13"/>
      <c r="O43" s="38"/>
      <c r="P43" s="39"/>
    </row>
    <row r="44" spans="1:16" x14ac:dyDescent="0.2">
      <c r="A44" s="45">
        <v>13</v>
      </c>
      <c r="B44" s="46"/>
      <c r="C44" s="46"/>
      <c r="D44" s="197">
        <f>'b. pole M'!Q6</f>
        <v>0.14666847826086957</v>
      </c>
      <c r="E44" s="189"/>
      <c r="F44" s="189"/>
      <c r="G44" s="189"/>
      <c r="H44" s="189"/>
      <c r="I44" s="189"/>
      <c r="J44" s="198">
        <f>'b. pole Ž'!Q6</f>
        <v>8.968478260869564E-2</v>
      </c>
      <c r="K44" s="46"/>
      <c r="L44" s="46"/>
      <c r="M44" s="46"/>
      <c r="N44" s="13"/>
    </row>
    <row r="45" spans="1:16" x14ac:dyDescent="0.2">
      <c r="A45" s="45">
        <v>20</v>
      </c>
      <c r="B45" s="46"/>
      <c r="C45" s="46"/>
      <c r="D45" s="197"/>
      <c r="E45" s="189"/>
      <c r="F45" s="189"/>
      <c r="G45" s="189"/>
      <c r="H45" s="189"/>
      <c r="I45" s="189"/>
      <c r="J45" s="198"/>
      <c r="K45" s="46"/>
      <c r="L45" s="46"/>
      <c r="M45" s="46"/>
      <c r="N45" s="13"/>
    </row>
    <row r="46" spans="1:16" x14ac:dyDescent="0.2">
      <c r="A46" s="45">
        <v>31</v>
      </c>
      <c r="B46" s="46"/>
      <c r="C46" s="46"/>
      <c r="D46" s="197">
        <f>'b. pole M'!Q8</f>
        <v>4.253478260869565E-2</v>
      </c>
      <c r="E46" s="189"/>
      <c r="F46" s="189"/>
      <c r="G46" s="189"/>
      <c r="H46" s="189"/>
      <c r="I46" s="189"/>
      <c r="J46" s="198">
        <f>'b. pole Ž'!Q8</f>
        <v>2.9470108695652173E-2</v>
      </c>
      <c r="K46" s="46"/>
      <c r="L46" s="46"/>
      <c r="M46" s="46"/>
      <c r="N46" s="13"/>
    </row>
    <row r="47" spans="1:16" x14ac:dyDescent="0.2">
      <c r="A47" s="45">
        <v>32</v>
      </c>
      <c r="B47" s="46"/>
      <c r="C47" s="46"/>
      <c r="D47" s="197">
        <f>'b. pole M'!Q9</f>
        <v>4.4897826086956513E-2</v>
      </c>
      <c r="E47" s="189"/>
      <c r="F47" s="189"/>
      <c r="G47" s="189"/>
      <c r="H47" s="189"/>
      <c r="I47" s="189"/>
      <c r="J47" s="198">
        <f>'b. pole Ž'!Q9</f>
        <v>3.1107336956521736E-2</v>
      </c>
      <c r="K47" s="46"/>
      <c r="L47" s="46"/>
      <c r="M47" s="46"/>
      <c r="N47" s="13"/>
    </row>
    <row r="48" spans="1:16" x14ac:dyDescent="0.2">
      <c r="A48" s="45">
        <v>33</v>
      </c>
      <c r="B48" s="46"/>
      <c r="C48" s="46"/>
      <c r="D48" s="197">
        <f>'b. pole M'!Q10</f>
        <v>4.7260869565217384E-2</v>
      </c>
      <c r="E48" s="189"/>
      <c r="F48" s="189"/>
      <c r="G48" s="189"/>
      <c r="H48" s="189"/>
      <c r="I48" s="189"/>
      <c r="J48" s="198">
        <f>'b. pole Ž'!Q10</f>
        <v>3.2744565217391303E-2</v>
      </c>
      <c r="K48" s="46"/>
      <c r="L48" s="46"/>
      <c r="M48" s="46"/>
      <c r="N48" s="13"/>
    </row>
    <row r="49" spans="1:14" x14ac:dyDescent="0.2">
      <c r="A49" s="45">
        <v>34</v>
      </c>
      <c r="B49" s="46"/>
      <c r="C49" s="46"/>
      <c r="D49" s="197">
        <f>'b. pole M'!Q11</f>
        <v>8.3255434782608689E-2</v>
      </c>
      <c r="E49" s="189"/>
      <c r="F49" s="189"/>
      <c r="G49" s="189"/>
      <c r="H49" s="189"/>
      <c r="I49" s="189"/>
      <c r="J49" s="198">
        <f>'b. pole Ž'!Q11</f>
        <v>4.4353260869565217E-2</v>
      </c>
      <c r="K49" s="46"/>
      <c r="L49" s="46"/>
      <c r="M49" s="46"/>
      <c r="N49" s="13"/>
    </row>
    <row r="50" spans="1:14" x14ac:dyDescent="0.2">
      <c r="A50" s="45">
        <v>35</v>
      </c>
      <c r="B50" s="46"/>
      <c r="C50" s="46"/>
      <c r="D50" s="197">
        <f>'b. pole M'!Q12</f>
        <v>0.12189130434782608</v>
      </c>
      <c r="E50" s="189"/>
      <c r="F50" s="189"/>
      <c r="G50" s="189"/>
      <c r="H50" s="189"/>
      <c r="I50" s="189"/>
      <c r="J50" s="198">
        <f>'b. pole Ž'!Q12</f>
        <v>6.1826086956521746E-2</v>
      </c>
      <c r="K50" s="46"/>
      <c r="L50" s="46"/>
      <c r="M50" s="46"/>
      <c r="N50" s="13"/>
    </row>
    <row r="51" spans="1:14" x14ac:dyDescent="0.2">
      <c r="A51" s="45">
        <v>36</v>
      </c>
      <c r="B51" s="46"/>
      <c r="C51" s="46"/>
      <c r="D51" s="197">
        <f>'b. pole M'!Q13</f>
        <v>9.8217391304347812E-2</v>
      </c>
      <c r="E51" s="189"/>
      <c r="F51" s="189"/>
      <c r="G51" s="189"/>
      <c r="H51" s="189"/>
      <c r="I51" s="189"/>
      <c r="J51" s="198">
        <f>'b. pole Ž'!Q13</f>
        <v>6.4239130434782604E-2</v>
      </c>
      <c r="K51" s="46"/>
      <c r="L51" s="46"/>
      <c r="M51" s="46"/>
      <c r="N51" s="13"/>
    </row>
    <row r="52" spans="1:14" x14ac:dyDescent="0.2">
      <c r="A52" s="45">
        <v>37</v>
      </c>
      <c r="B52" s="46"/>
      <c r="C52" s="46"/>
      <c r="D52" s="197">
        <f>'b. pole M'!Q14</f>
        <v>0.11742753623188407</v>
      </c>
      <c r="E52" s="189"/>
      <c r="F52" s="189"/>
      <c r="G52" s="189"/>
      <c r="H52" s="189"/>
      <c r="I52" s="189"/>
      <c r="J52" s="198">
        <f>'b. pole Ž'!Q14</f>
        <v>6.8820652173913047E-2</v>
      </c>
      <c r="K52" s="46"/>
      <c r="L52" s="46"/>
      <c r="M52" s="46"/>
      <c r="N52" s="13"/>
    </row>
    <row r="53" spans="1:14" x14ac:dyDescent="0.2">
      <c r="A53" s="45">
        <v>38</v>
      </c>
      <c r="B53" s="46"/>
      <c r="C53" s="46"/>
      <c r="D53" s="197">
        <f>'b. pole M'!Q15</f>
        <v>0.11848979591836735</v>
      </c>
      <c r="E53" s="189"/>
      <c r="F53" s="189"/>
      <c r="G53" s="189"/>
      <c r="H53" s="189"/>
      <c r="I53" s="189"/>
      <c r="J53" s="198">
        <f>'b. pole Ž'!Q15</f>
        <v>7.1456521739130419E-2</v>
      </c>
      <c r="K53" s="46"/>
      <c r="L53" s="46"/>
      <c r="M53" s="46"/>
      <c r="N53" s="13"/>
    </row>
    <row r="54" spans="1:14" x14ac:dyDescent="0.2">
      <c r="A54" s="45">
        <v>40</v>
      </c>
      <c r="B54" s="46"/>
      <c r="C54" s="46"/>
      <c r="D54" s="197">
        <f>'b. pole M'!Q16</f>
        <v>8.2507246376811602E-2</v>
      </c>
      <c r="E54" s="189"/>
      <c r="F54" s="189"/>
      <c r="G54" s="189"/>
      <c r="H54" s="189"/>
      <c r="I54" s="189"/>
      <c r="J54" s="198">
        <f>'b. pole Ž'!Q16</f>
        <v>5.0804347826086955E-2</v>
      </c>
      <c r="K54" s="46"/>
      <c r="L54" s="46"/>
      <c r="M54" s="46"/>
      <c r="N54" s="13"/>
    </row>
    <row r="55" spans="1:14" x14ac:dyDescent="0.2">
      <c r="A55" s="45">
        <v>42</v>
      </c>
      <c r="B55" s="46"/>
      <c r="C55" s="46"/>
      <c r="D55" s="197">
        <f>'b. pole M'!Q18</f>
        <v>0.1218478260869565</v>
      </c>
      <c r="E55" s="189"/>
      <c r="F55" s="189"/>
      <c r="G55" s="189"/>
      <c r="H55" s="189"/>
      <c r="I55" s="189"/>
      <c r="J55" s="198">
        <f>'b. pole Ž'!Q18</f>
        <v>6.8500000000000005E-2</v>
      </c>
      <c r="K55" s="46"/>
      <c r="L55" s="46"/>
      <c r="M55" s="46"/>
      <c r="N55" s="13"/>
    </row>
    <row r="56" spans="1:14" x14ac:dyDescent="0.2">
      <c r="A56" s="45">
        <v>43</v>
      </c>
      <c r="B56" s="46"/>
      <c r="C56" s="46"/>
      <c r="D56" s="197">
        <f>'b. pole M'!Q19</f>
        <v>0.11470652173913043</v>
      </c>
      <c r="E56" s="189"/>
      <c r="F56" s="189"/>
      <c r="G56" s="189"/>
      <c r="H56" s="189"/>
      <c r="I56" s="189"/>
      <c r="J56" s="198">
        <f>'b. pole Ž'!Q19</f>
        <v>6.8500000000000005E-2</v>
      </c>
      <c r="K56" s="46"/>
      <c r="L56" s="46"/>
      <c r="M56" s="46"/>
      <c r="N56" s="13"/>
    </row>
    <row r="57" spans="1:14" x14ac:dyDescent="0.2">
      <c r="A57" s="45">
        <v>44</v>
      </c>
      <c r="B57" s="46"/>
      <c r="C57" s="46"/>
      <c r="D57" s="197">
        <f>'b. pole M'!Q20</f>
        <v>0.14367934782608699</v>
      </c>
      <c r="E57" s="189"/>
      <c r="F57" s="189"/>
      <c r="G57" s="189"/>
      <c r="H57" s="189"/>
      <c r="I57" s="189"/>
      <c r="J57" s="198">
        <f>'b. pole Ž'!Q20</f>
        <v>9.3739130434782603E-2</v>
      </c>
      <c r="K57" s="46"/>
      <c r="L57" s="46"/>
      <c r="M57" s="46"/>
      <c r="N57" s="13"/>
    </row>
    <row r="58" spans="1:14" x14ac:dyDescent="0.2">
      <c r="A58" s="45">
        <v>46</v>
      </c>
      <c r="B58" s="46"/>
      <c r="C58" s="46"/>
      <c r="D58" s="197">
        <f>'b. pole M'!Q21</f>
        <v>0.14192934782608699</v>
      </c>
      <c r="E58" s="189"/>
      <c r="F58" s="189"/>
      <c r="G58" s="189"/>
      <c r="H58" s="189"/>
      <c r="I58" s="189"/>
      <c r="J58" s="198">
        <f>'b. pole Ž'!Q21</f>
        <v>9.3211956521739123E-2</v>
      </c>
      <c r="K58" s="46"/>
      <c r="L58" s="46"/>
      <c r="M58" s="46"/>
      <c r="N58" s="13"/>
    </row>
    <row r="59" spans="1:14" x14ac:dyDescent="0.2">
      <c r="A59" s="45">
        <v>51</v>
      </c>
      <c r="B59" s="47"/>
      <c r="C59" s="46"/>
      <c r="D59" s="197">
        <f>'b. pole M'!Q22</f>
        <v>3.8371739130434776E-2</v>
      </c>
      <c r="E59" s="189"/>
      <c r="F59" s="189"/>
      <c r="G59" s="189"/>
      <c r="H59" s="190"/>
      <c r="I59" s="189"/>
      <c r="J59" s="198">
        <f>'b. pole Ž'!Q22</f>
        <v>2.779782608695652E-2</v>
      </c>
      <c r="K59" s="46"/>
      <c r="L59" s="46"/>
      <c r="M59" s="46"/>
      <c r="N59" s="13"/>
    </row>
    <row r="60" spans="1:14" x14ac:dyDescent="0.2">
      <c r="A60" s="45">
        <v>52</v>
      </c>
      <c r="B60" s="46"/>
      <c r="C60" s="46"/>
      <c r="D60" s="197">
        <f>'b. pole M'!Q23</f>
        <v>4.0391304347826083E-2</v>
      </c>
      <c r="E60" s="189"/>
      <c r="F60" s="189"/>
      <c r="G60" s="189"/>
      <c r="H60" s="189"/>
      <c r="I60" s="189"/>
      <c r="J60" s="198">
        <f>'b. pole Ž'!Q23</f>
        <v>2.9260869565217392E-2</v>
      </c>
      <c r="K60" s="46"/>
      <c r="L60" s="46"/>
      <c r="M60" s="46"/>
      <c r="N60" s="13"/>
    </row>
    <row r="61" spans="1:14" x14ac:dyDescent="0.2">
      <c r="A61" s="45">
        <v>53</v>
      </c>
      <c r="B61" s="46"/>
      <c r="C61" s="46"/>
      <c r="D61" s="197">
        <f>'b. pole M'!Q24</f>
        <v>4.3173913043478257E-2</v>
      </c>
      <c r="E61" s="189"/>
      <c r="F61" s="189"/>
      <c r="G61" s="189"/>
      <c r="H61" s="189"/>
      <c r="I61" s="189"/>
      <c r="J61" s="198">
        <f>'b. pole Ž'!Q24</f>
        <v>2.5579710144927534E-2</v>
      </c>
      <c r="K61" s="46"/>
      <c r="L61" s="46"/>
      <c r="M61" s="46"/>
      <c r="N61" s="13"/>
    </row>
    <row r="62" spans="1:14" x14ac:dyDescent="0.2">
      <c r="A62" s="45">
        <v>54</v>
      </c>
      <c r="B62" s="46"/>
      <c r="C62" s="46"/>
      <c r="D62" s="197">
        <f>'b. pole M'!Q25</f>
        <v>6.8260869565217389E-2</v>
      </c>
      <c r="E62" s="189"/>
      <c r="F62" s="189"/>
      <c r="G62" s="189"/>
      <c r="H62" s="189"/>
      <c r="I62" s="189"/>
      <c r="J62" s="198">
        <f>'b. pole Ž'!Q25</f>
        <v>4.1538043478260872E-2</v>
      </c>
      <c r="K62" s="46"/>
      <c r="L62" s="46"/>
      <c r="M62" s="46"/>
      <c r="N62" s="13"/>
    </row>
    <row r="63" spans="1:14" x14ac:dyDescent="0.2">
      <c r="A63" s="45">
        <v>55</v>
      </c>
      <c r="B63" s="46"/>
      <c r="C63" s="46"/>
      <c r="D63" s="197">
        <f>'b. pole M'!Q26</f>
        <v>6.8971014492753627E-2</v>
      </c>
      <c r="E63" s="189"/>
      <c r="F63" s="189"/>
      <c r="G63" s="189"/>
      <c r="H63" s="189"/>
      <c r="I63" s="189"/>
      <c r="J63" s="198">
        <f>'b. pole Ž'!Q26</f>
        <v>4.9581521739130427E-2</v>
      </c>
      <c r="K63" s="46"/>
      <c r="L63" s="46"/>
      <c r="M63" s="46"/>
      <c r="N63" s="13"/>
    </row>
    <row r="64" spans="1:14" x14ac:dyDescent="0.2">
      <c r="A64" s="45">
        <v>56</v>
      </c>
      <c r="B64" s="46"/>
      <c r="C64" s="46"/>
      <c r="D64" s="197">
        <f>'b. pole M'!Q27</f>
        <v>7.5445652173913039E-2</v>
      </c>
      <c r="E64" s="189"/>
      <c r="F64" s="189"/>
      <c r="G64" s="189"/>
      <c r="H64" s="189"/>
      <c r="I64" s="189"/>
      <c r="J64" s="198">
        <f>'b. pole Ž'!Q27</f>
        <v>5.2206521739130436E-2</v>
      </c>
      <c r="K64" s="46"/>
      <c r="L64" s="46"/>
      <c r="M64" s="46"/>
      <c r="N64" s="13"/>
    </row>
    <row r="65" spans="1:22" x14ac:dyDescent="0.2">
      <c r="A65" s="45">
        <v>57</v>
      </c>
      <c r="B65" s="46"/>
      <c r="C65" s="46"/>
      <c r="D65" s="197">
        <f>'b. pole M'!Q28</f>
        <v>0.10959782608695653</v>
      </c>
      <c r="E65" s="189"/>
      <c r="F65" s="189"/>
      <c r="G65" s="189"/>
      <c r="H65" s="189"/>
      <c r="I65" s="189"/>
      <c r="J65" s="198">
        <f>'b. pole Ž'!Q28</f>
        <v>5.6413043478260871E-2</v>
      </c>
      <c r="K65" s="46"/>
      <c r="L65" s="46"/>
      <c r="M65" s="46"/>
      <c r="N65" s="13"/>
    </row>
    <row r="66" spans="1:22" x14ac:dyDescent="0.2">
      <c r="A66" s="45">
        <v>58</v>
      </c>
      <c r="B66" s="46"/>
      <c r="C66" s="46"/>
      <c r="D66" s="197">
        <f>'b. pole M'!Q29</f>
        <v>0</v>
      </c>
      <c r="E66" s="189"/>
      <c r="F66" s="189"/>
      <c r="G66" s="189"/>
      <c r="H66" s="189"/>
      <c r="I66" s="189"/>
      <c r="J66" s="198"/>
      <c r="K66" s="46"/>
      <c r="L66" s="46"/>
      <c r="M66" s="46"/>
      <c r="N66" s="13"/>
    </row>
    <row r="67" spans="1:22" x14ac:dyDescent="0.2">
      <c r="A67" s="294">
        <v>61</v>
      </c>
      <c r="B67" s="46"/>
      <c r="C67" s="46"/>
      <c r="D67" s="197">
        <f>'b. pole M'!Q30</f>
        <v>0</v>
      </c>
      <c r="E67" s="189"/>
      <c r="F67" s="189"/>
      <c r="G67" s="189"/>
      <c r="H67" s="189"/>
      <c r="I67" s="189"/>
      <c r="J67" s="198">
        <f>'b. pole Ž'!Q30</f>
        <v>0</v>
      </c>
      <c r="K67" s="46"/>
      <c r="L67" s="46"/>
      <c r="M67" s="46"/>
      <c r="N67" s="13"/>
    </row>
    <row r="68" spans="1:22" x14ac:dyDescent="0.2">
      <c r="A68" s="294">
        <v>62</v>
      </c>
      <c r="B68" s="46"/>
      <c r="C68" s="46"/>
      <c r="D68" s="197">
        <f>'b. pole M'!Q31</f>
        <v>6.7847826086956525E-2</v>
      </c>
      <c r="E68" s="189"/>
      <c r="F68" s="189"/>
      <c r="G68" s="189"/>
      <c r="H68" s="189"/>
      <c r="I68" s="189"/>
      <c r="J68" s="198">
        <f>'b. pole Ž'!Q31</f>
        <v>0</v>
      </c>
      <c r="K68" s="46"/>
      <c r="L68" s="46"/>
      <c r="M68" s="46"/>
      <c r="N68" s="13"/>
    </row>
    <row r="69" spans="1:22" x14ac:dyDescent="0.2">
      <c r="A69" s="294">
        <v>63</v>
      </c>
      <c r="B69" s="46"/>
      <c r="C69" s="46"/>
      <c r="D69" s="197">
        <f>'b. pole M'!Q32</f>
        <v>0.10913586956521741</v>
      </c>
      <c r="E69" s="189"/>
      <c r="F69" s="189"/>
      <c r="G69" s="189"/>
      <c r="H69" s="189"/>
      <c r="I69" s="189"/>
      <c r="J69" s="198">
        <f>'b. pole Ž'!Q32</f>
        <v>2.9869565217391304E-2</v>
      </c>
      <c r="K69" s="46"/>
      <c r="L69" s="46"/>
      <c r="M69" s="46"/>
      <c r="N69" s="13"/>
    </row>
    <row r="70" spans="1:22" x14ac:dyDescent="0.2">
      <c r="A70" s="294">
        <v>64</v>
      </c>
      <c r="B70" s="46"/>
      <c r="C70" s="46"/>
      <c r="D70" s="197">
        <f>'b. pole M'!Q33</f>
        <v>0.13842391304347826</v>
      </c>
      <c r="E70" s="189"/>
      <c r="F70" s="189"/>
      <c r="G70" s="189"/>
      <c r="H70" s="189"/>
      <c r="I70" s="189"/>
      <c r="J70" s="198">
        <f>'b. pole Ž'!Q33</f>
        <v>5.7847826086956523E-2</v>
      </c>
      <c r="K70" s="46"/>
      <c r="L70" s="46"/>
      <c r="M70" s="46"/>
      <c r="N70" s="13"/>
    </row>
    <row r="71" spans="1:22" x14ac:dyDescent="0.2">
      <c r="A71" s="48"/>
      <c r="B71" s="195">
        <v>2</v>
      </c>
      <c r="C71" s="195">
        <v>3</v>
      </c>
      <c r="D71" s="195">
        <v>4</v>
      </c>
      <c r="E71" s="195">
        <v>5</v>
      </c>
      <c r="F71" s="195">
        <v>6</v>
      </c>
      <c r="G71" s="195">
        <v>7</v>
      </c>
      <c r="H71" s="196">
        <v>8</v>
      </c>
      <c r="I71" s="196">
        <v>9</v>
      </c>
      <c r="J71" s="196">
        <v>10</v>
      </c>
      <c r="K71" s="196">
        <v>11</v>
      </c>
      <c r="L71" s="196">
        <v>12</v>
      </c>
      <c r="M71" s="196">
        <v>13</v>
      </c>
      <c r="N71" s="24"/>
      <c r="O71" s="241"/>
    </row>
    <row r="74" spans="1:22" x14ac:dyDescent="0.2">
      <c r="A74" s="490" t="s">
        <v>1</v>
      </c>
      <c r="B74" s="497" t="s">
        <v>33</v>
      </c>
      <c r="C74" s="497"/>
      <c r="D74" s="497"/>
      <c r="E74" s="497"/>
      <c r="F74" s="497"/>
      <c r="G74" s="497"/>
      <c r="H74" s="497"/>
      <c r="I74" s="497"/>
      <c r="J74" s="497"/>
      <c r="K74" s="490" t="s">
        <v>1</v>
      </c>
      <c r="L74" s="491" t="s">
        <v>34</v>
      </c>
      <c r="M74" s="492"/>
      <c r="N74" s="492"/>
      <c r="O74" s="492"/>
      <c r="P74" s="492"/>
      <c r="Q74" s="492"/>
      <c r="R74" s="492"/>
      <c r="S74" s="492"/>
      <c r="T74" s="493"/>
    </row>
    <row r="75" spans="1:22" x14ac:dyDescent="0.2">
      <c r="A75" s="490"/>
      <c r="B75" s="42">
        <v>60</v>
      </c>
      <c r="C75" s="42">
        <v>100</v>
      </c>
      <c r="D75" s="42">
        <v>150</v>
      </c>
      <c r="E75" s="42">
        <v>200</v>
      </c>
      <c r="F75" s="42">
        <v>300</v>
      </c>
      <c r="G75" s="42">
        <v>400</v>
      </c>
      <c r="H75" s="42">
        <v>800</v>
      </c>
      <c r="I75" s="42">
        <v>1500</v>
      </c>
      <c r="J75" s="42">
        <v>5000</v>
      </c>
      <c r="K75" s="490"/>
      <c r="L75" s="42">
        <v>60</v>
      </c>
      <c r="M75" s="42">
        <v>100</v>
      </c>
      <c r="N75" s="42">
        <v>150</v>
      </c>
      <c r="O75" s="42">
        <v>200</v>
      </c>
      <c r="P75" s="42">
        <v>300</v>
      </c>
      <c r="Q75" s="42">
        <v>400</v>
      </c>
      <c r="R75" s="42">
        <v>800</v>
      </c>
      <c r="S75" s="42">
        <v>1500</v>
      </c>
      <c r="T75" s="42">
        <v>5000</v>
      </c>
      <c r="V75" s="42">
        <v>60</v>
      </c>
    </row>
    <row r="76" spans="1:22" x14ac:dyDescent="0.2">
      <c r="A76" s="45">
        <v>11</v>
      </c>
      <c r="B76" s="51">
        <f>'b. dráha M'!B4</f>
        <v>8.066610280151947E-5</v>
      </c>
      <c r="C76" s="51">
        <f>'b. dráha M'!C4</f>
        <v>1.2583912037037037E-4</v>
      </c>
      <c r="D76" s="51">
        <f>'b. dráha M'!H4</f>
        <v>1.9775255666113875E-4</v>
      </c>
      <c r="E76" s="51">
        <f>'b. dráha M'!I4</f>
        <v>2.6498842592592595E-4</v>
      </c>
      <c r="F76" s="51">
        <f>'b. dráha M'!N4</f>
        <v>4.2662526320051827E-4</v>
      </c>
      <c r="G76" s="51">
        <f>'b. dráha M'!O4</f>
        <v>5.8532986111111112E-4</v>
      </c>
      <c r="H76" s="52">
        <f>'b. dráha M'!T4</f>
        <v>1.3711805555555554E-3</v>
      </c>
      <c r="I76" s="52">
        <f>'b. dráha M'!Y4</f>
        <v>2.7994502314814818E-3</v>
      </c>
      <c r="J76" s="52">
        <f>'b. dráha M'!AD4</f>
        <v>1.0626302083333334E-2</v>
      </c>
      <c r="K76" s="45">
        <v>11</v>
      </c>
      <c r="L76" s="51">
        <f>'b. dráha Ž'!B4</f>
        <v>8.8288941631504912E-5</v>
      </c>
      <c r="M76" s="51">
        <f>'b. dráha Ž'!C4</f>
        <v>1.3949652777777777E-4</v>
      </c>
      <c r="N76" s="51">
        <f>'b. dráha Ž'!H4</f>
        <v>2.1253429355281206E-4</v>
      </c>
      <c r="O76" s="51">
        <f>'b. dráha Ž'!I4</f>
        <v>2.8692129629629629E-4</v>
      </c>
      <c r="P76" s="51">
        <f>'b. dráha Ž'!N4</f>
        <v>4.3927811379928307E-4</v>
      </c>
      <c r="Q76" s="51">
        <f>'b. dráha Ž'!O4</f>
        <v>6.5364583333333323E-4</v>
      </c>
      <c r="R76" s="52">
        <f>'b. dráha Ž'!T4</f>
        <v>1.6258101851851852E-3</v>
      </c>
      <c r="S76" s="52">
        <f>'b. dráha Ž'!Y4</f>
        <v>3.264236111111111E-3</v>
      </c>
      <c r="T76" s="52">
        <f>'b. dráha Ž'!AD4</f>
        <v>0.72050925925925924</v>
      </c>
      <c r="V76" s="42">
        <v>100</v>
      </c>
    </row>
    <row r="77" spans="1:22" x14ac:dyDescent="0.2">
      <c r="A77" s="45">
        <v>12</v>
      </c>
      <c r="B77" s="51">
        <f>'b. dráha M'!B5</f>
        <v>7.8013710826210826E-5</v>
      </c>
      <c r="C77" s="51">
        <f>'b. dráha M'!C5</f>
        <v>1.217013888888889E-4</v>
      </c>
      <c r="D77" s="51">
        <f>'b. dráha M'!H5</f>
        <v>1.9168480514096187E-4</v>
      </c>
      <c r="E77" s="51">
        <f>'b. dráha M'!I5</f>
        <v>2.5685763888888893E-4</v>
      </c>
      <c r="F77" s="51">
        <f>'b. dráha M'!N5</f>
        <v>4.0260399794838562E-4</v>
      </c>
      <c r="G77" s="51">
        <f>'b. dráha M'!O5</f>
        <v>5.5237268518518515E-4</v>
      </c>
      <c r="H77" s="52">
        <f>'b. dráha M'!T5</f>
        <v>1.2733796296296297E-3</v>
      </c>
      <c r="I77" s="52">
        <f>'b. dráha M'!Y5</f>
        <v>2.6554108796296295E-3</v>
      </c>
      <c r="J77" s="52">
        <f>'b. dráha M'!AD5</f>
        <v>1.0032118055555556E-2</v>
      </c>
      <c r="K77" s="45">
        <v>12</v>
      </c>
      <c r="L77" s="51">
        <f>'b. dráha Ž'!B5</f>
        <v>8.5303856071261127E-5</v>
      </c>
      <c r="M77" s="51">
        <f>'b. dráha Ž'!C5</f>
        <v>1.3478009259259259E-4</v>
      </c>
      <c r="N77" s="51">
        <f>'b. dráha Ž'!H5</f>
        <v>2.0166752400548692E-4</v>
      </c>
      <c r="O77" s="51">
        <f>'b. dráha Ž'!I5</f>
        <v>2.7225115740740736E-4</v>
      </c>
      <c r="P77" s="51">
        <f>'b. dráha Ž'!N5</f>
        <v>4.1327922764834729E-4</v>
      </c>
      <c r="Q77" s="51">
        <f>'b. dráha Ž'!O5</f>
        <v>6.1495949074074079E-4</v>
      </c>
      <c r="R77" s="52">
        <f>'b. dráha Ž'!T5</f>
        <v>1.4462962962962962E-3</v>
      </c>
      <c r="S77" s="52">
        <f>'b. dráha Ž'!Y5</f>
        <v>3.1911458333333336E-3</v>
      </c>
      <c r="T77" s="52">
        <f>'b. dráha Ž'!AD5</f>
        <v>1.2389467592592593E-2</v>
      </c>
      <c r="V77" s="42">
        <v>150</v>
      </c>
    </row>
    <row r="78" spans="1:22" x14ac:dyDescent="0.2">
      <c r="A78" s="45">
        <v>13</v>
      </c>
      <c r="B78" s="51">
        <f>'b. dráha M'!B6</f>
        <v>7.803225902184236E-5</v>
      </c>
      <c r="C78" s="51">
        <f>'b. dráha M'!C6</f>
        <v>1.2173032407407408E-4</v>
      </c>
      <c r="D78" s="51">
        <f>'b. dráha M'!H6</f>
        <v>1.8501243781094524E-4</v>
      </c>
      <c r="E78" s="51">
        <f>'b. dráha M'!I6</f>
        <v>2.4791666666666663E-4</v>
      </c>
      <c r="F78" s="51">
        <f>'b. dráha M'!N6</f>
        <v>4.0034739094050312E-4</v>
      </c>
      <c r="G78" s="51">
        <f>'b. dráha M'!O6</f>
        <v>5.4927662037037033E-4</v>
      </c>
      <c r="H78" s="52">
        <f>'b. dráha M'!T6</f>
        <v>1.2885416666666668E-3</v>
      </c>
      <c r="I78" s="52">
        <f>'b. dráha M'!Y6</f>
        <v>2.6929398148148151E-3</v>
      </c>
      <c r="J78" s="52">
        <f>'b. dráha M'!AD6</f>
        <v>1.0140075231481482E-2</v>
      </c>
      <c r="K78" s="45">
        <v>13</v>
      </c>
      <c r="L78" s="51">
        <f>'b. dráha Ž'!B6</f>
        <v>8.7776166197843405E-5</v>
      </c>
      <c r="M78" s="51">
        <f>'b. dráha Ž'!C6</f>
        <v>1.3868634259259259E-4</v>
      </c>
      <c r="N78" s="51">
        <f>'b. dráha Ž'!H6</f>
        <v>2.1093392775491543E-4</v>
      </c>
      <c r="O78" s="51">
        <f>'b. dráha Ž'!I6</f>
        <v>2.8476080246913585E-4</v>
      </c>
      <c r="P78" s="51">
        <f>'b. dráha Ž'!N6</f>
        <v>4.3225822008164077E-4</v>
      </c>
      <c r="Q78" s="51">
        <f>'b. dráha Ž'!O6</f>
        <v>6.4320023148148147E-4</v>
      </c>
      <c r="R78" s="52">
        <f>'b. dráha Ž'!T6</f>
        <v>1.4256944444444445E-3</v>
      </c>
      <c r="S78" s="52">
        <f>'b. dráha Ž'!Y6</f>
        <v>3.0659143518518518E-3</v>
      </c>
      <c r="T78" s="52">
        <f>'b. dráha Ž'!AD6</f>
        <v>1.0499884259259261E-2</v>
      </c>
      <c r="V78" s="42">
        <v>200</v>
      </c>
    </row>
    <row r="79" spans="1:22" x14ac:dyDescent="0.2">
      <c r="A79" s="45">
        <v>20</v>
      </c>
      <c r="B79" s="51"/>
      <c r="C79" s="51"/>
      <c r="D79" s="51"/>
      <c r="E79" s="51"/>
      <c r="F79" s="51"/>
      <c r="G79" s="51">
        <f>'b. dráha M'!N7</f>
        <v>4.0032630115538281E-4</v>
      </c>
      <c r="H79" s="52"/>
      <c r="I79" s="52">
        <f>'b. dráha M'!Y7</f>
        <v>2.7000289351851851E-3</v>
      </c>
      <c r="J79" s="52"/>
      <c r="K79" s="45">
        <v>20</v>
      </c>
      <c r="L79" s="51"/>
      <c r="M79" s="51"/>
      <c r="N79" s="51"/>
      <c r="O79" s="51"/>
      <c r="P79" s="51"/>
      <c r="Q79" s="51">
        <f>'b. dráha Ž'!O7</f>
        <v>6.4493634259259257E-4</v>
      </c>
      <c r="R79" s="52">
        <f>'b. dráha Ž'!T7</f>
        <v>1.6113811728395062E-3</v>
      </c>
      <c r="S79" s="52">
        <f>'b. dráha Ž'!Y7</f>
        <v>3.1253761574074074E-3</v>
      </c>
      <c r="T79" s="52"/>
      <c r="V79" s="42">
        <v>300</v>
      </c>
    </row>
    <row r="80" spans="1:22" x14ac:dyDescent="0.2">
      <c r="A80" s="45">
        <v>32</v>
      </c>
      <c r="B80" s="51">
        <f>'b. dráha M'!B8</f>
        <v>1.7249821937321937E-4</v>
      </c>
      <c r="C80" s="51">
        <f>'b. dráha M'!C8</f>
        <v>2.6909722222222222E-4</v>
      </c>
      <c r="D80" s="51">
        <f>'b. dráha M'!H8</f>
        <v>4.0431522940851295E-4</v>
      </c>
      <c r="E80" s="51">
        <f>'b. dráha M'!I8</f>
        <v>5.4178240740740738E-4</v>
      </c>
      <c r="F80" s="51">
        <f>'b. dráha M'!N8</f>
        <v>7.6614971385379556E-4</v>
      </c>
      <c r="G80" s="51">
        <f>'b. dráha M'!O8</f>
        <v>1.0511574074074076E-3</v>
      </c>
      <c r="H80" s="52"/>
      <c r="I80" s="52"/>
      <c r="J80" s="52"/>
      <c r="K80" s="45">
        <v>32</v>
      </c>
      <c r="L80" s="51">
        <f>'b. dráha Ž'!B8</f>
        <v>2.7594643694327237E-4</v>
      </c>
      <c r="M80" s="51">
        <f>'b. dráha Ž'!C8</f>
        <v>4.3599537037037039E-4</v>
      </c>
      <c r="N80" s="51">
        <f>'b. dráha Ž'!H8</f>
        <v>7.0790466392318247E-4</v>
      </c>
      <c r="O80" s="51">
        <f>'b. dráha Ž'!I8</f>
        <v>9.5567129629629637E-4</v>
      </c>
      <c r="P80" s="51">
        <f>'b. dráha Ž'!N8</f>
        <v>1.3172509707287932E-3</v>
      </c>
      <c r="Q80" s="51">
        <f>'b. dráha Ž'!O8</f>
        <v>1.9600694444444444E-3</v>
      </c>
      <c r="R80" s="52"/>
      <c r="S80" s="52"/>
      <c r="T80" s="52"/>
      <c r="V80" s="42">
        <v>400</v>
      </c>
    </row>
    <row r="81" spans="1:23" x14ac:dyDescent="0.2">
      <c r="A81" s="45">
        <v>33</v>
      </c>
      <c r="B81" s="51">
        <f>'b. dráha M'!B9</f>
        <v>1.2775997150997148E-4</v>
      </c>
      <c r="C81" s="51">
        <f>'b. dráha M'!C9</f>
        <v>1.9930555555555552E-4</v>
      </c>
      <c r="D81" s="51">
        <f>'b. dráha M'!H9</f>
        <v>2.504836926478717E-4</v>
      </c>
      <c r="E81" s="51">
        <f>'b. dráha M'!I9</f>
        <v>3.3564814814814812E-4</v>
      </c>
      <c r="F81" s="51">
        <f>'b. dráha M'!N9</f>
        <v>4.8886121909081097E-4</v>
      </c>
      <c r="G81" s="51">
        <f>'b. dráha M'!O9</f>
        <v>6.7071759259259265E-4</v>
      </c>
      <c r="H81" s="52">
        <f>'b. dráha M'!T9</f>
        <v>1.302314814814815E-3</v>
      </c>
      <c r="I81" s="52">
        <f>'b. dráha M'!Y9</f>
        <v>3.0253472222222222E-3</v>
      </c>
      <c r="J81" s="52"/>
      <c r="K81" s="45">
        <v>33</v>
      </c>
      <c r="L81" s="51">
        <f>'b. dráha Ž'!B9</f>
        <v>1.4570147679324896E-4</v>
      </c>
      <c r="M81" s="51">
        <f>'b. dráha Ž'!C9</f>
        <v>2.3020833333333335E-4</v>
      </c>
      <c r="N81" s="51">
        <f>'b. dráha Ž'!H9</f>
        <v>3.0041152263374482E-4</v>
      </c>
      <c r="O81" s="51">
        <f>'b. dráha Ž'!I9</f>
        <v>4.0555555555555554E-4</v>
      </c>
      <c r="P81" s="51">
        <f>'b. dráha Ž'!N9</f>
        <v>5.456460324571883E-4</v>
      </c>
      <c r="Q81" s="51">
        <f>'b. dráha Ž'!O9</f>
        <v>8.1192129629629626E-4</v>
      </c>
      <c r="R81" s="52">
        <f>'b. dráha Ž'!T9</f>
        <v>1.6533564814814816E-3</v>
      </c>
      <c r="S81" s="52">
        <f>'b. dráha Ž'!Y9</f>
        <v>3.4241898148148144E-3</v>
      </c>
      <c r="T81" s="52"/>
      <c r="V81" s="42">
        <v>800</v>
      </c>
    </row>
    <row r="82" spans="1:23" x14ac:dyDescent="0.2">
      <c r="A82" s="45">
        <v>34</v>
      </c>
      <c r="B82" s="51">
        <f>'b. dráha M'!B10</f>
        <v>1.109738544634378E-4</v>
      </c>
      <c r="C82" s="51">
        <f>'b. dráha M'!C10</f>
        <v>1.7311921296296297E-4</v>
      </c>
      <c r="D82" s="51">
        <f>'b. dráha M'!H10</f>
        <v>2.3280587801732079E-4</v>
      </c>
      <c r="E82" s="51">
        <f>'b. dráha M'!I10</f>
        <v>3.1195987654320987E-4</v>
      </c>
      <c r="F82" s="51">
        <f>'b. dráha M'!N10</f>
        <v>4.2384844149299922E-4</v>
      </c>
      <c r="G82" s="51">
        <f>'b. dráha M'!O10</f>
        <v>5.8152006172839494E-4</v>
      </c>
      <c r="H82" s="52">
        <f>'b. dráha M'!T10</f>
        <v>1.1927951388888886E-3</v>
      </c>
      <c r="I82" s="52">
        <f>'b. dráha M'!Y10</f>
        <v>2.1982638888888889E-3</v>
      </c>
      <c r="J82" s="52">
        <f>'b. dráha M'!AD10</f>
        <v>8.3564814814814804E-3</v>
      </c>
      <c r="K82" s="45">
        <v>34</v>
      </c>
      <c r="L82" s="51">
        <f>'b. dráha Ž'!B10</f>
        <v>1.2193067276136897E-4</v>
      </c>
      <c r="M82" s="51">
        <f>'b. dráha Ž'!C10</f>
        <v>1.9265046296296299E-4</v>
      </c>
      <c r="N82" s="51">
        <f>'b. dráha Ž'!H10</f>
        <v>2.5094307270233195E-4</v>
      </c>
      <c r="O82" s="51">
        <f>'b. dráha Ž'!I10</f>
        <v>3.3877314814814816E-4</v>
      </c>
      <c r="P82" s="51">
        <f>'b. dráha Ž'!N10</f>
        <v>4.4917596948426924E-4</v>
      </c>
      <c r="Q82" s="51">
        <f>'b. dráha Ž'!O10</f>
        <v>6.6837384259259259E-4</v>
      </c>
      <c r="R82" s="52">
        <f>'b. dráha Ž'!T10</f>
        <v>1.3164930555555556E-3</v>
      </c>
      <c r="S82" s="52">
        <f>'b. dráha Ž'!Y10</f>
        <v>2.664583333333333E-3</v>
      </c>
      <c r="T82" s="52"/>
      <c r="V82" s="42">
        <v>1500</v>
      </c>
    </row>
    <row r="83" spans="1:23" x14ac:dyDescent="0.2">
      <c r="A83" s="45">
        <v>35</v>
      </c>
      <c r="B83" s="51">
        <f>'b. dráha M'!B11</f>
        <v>8.5358796296296295E-5</v>
      </c>
      <c r="C83" s="51">
        <f>'b. dráha M'!C11</f>
        <v>1.3315972222222223E-4</v>
      </c>
      <c r="D83" s="51">
        <f>'b. dráha M'!H11</f>
        <v>1.9928568960751795E-4</v>
      </c>
      <c r="E83" s="51">
        <f>'b. dráha M'!I11</f>
        <v>2.6704282407407406E-4</v>
      </c>
      <c r="F83" s="51">
        <f>'b. dráha M'!N11</f>
        <v>4.7755709426627787E-4</v>
      </c>
      <c r="G83" s="51">
        <f>'b. dráha M'!O11</f>
        <v>6.5520833333333327E-4</v>
      </c>
      <c r="H83" s="52">
        <f>'b. dráha M'!T11</f>
        <v>1.7299768518518517E-3</v>
      </c>
      <c r="I83" s="52">
        <f>'b. dráha M'!Y11</f>
        <v>3.456597222222222E-3</v>
      </c>
      <c r="J83" s="52">
        <f>'b. dráha M'!AD11</f>
        <v>1.2296527777777779E-2</v>
      </c>
      <c r="K83" s="45">
        <v>35</v>
      </c>
      <c r="L83" s="51">
        <f>'b. dráha Ž'!B11</f>
        <v>9.8434569854664798E-5</v>
      </c>
      <c r="M83" s="51">
        <f>'b. dráha Ž'!C11</f>
        <v>1.5552662037037038E-4</v>
      </c>
      <c r="N83" s="51">
        <f>'b. dráha Ž'!H11</f>
        <v>2.4136231138545947E-4</v>
      </c>
      <c r="O83" s="51">
        <f>'b. dráha Ž'!I11</f>
        <v>3.2583912037037032E-4</v>
      </c>
      <c r="P83" s="51">
        <f>'b. dráha Ž'!N11</f>
        <v>5.8095940362405403E-4</v>
      </c>
      <c r="Q83" s="51">
        <f>'b. dráha Ž'!O11</f>
        <v>8.6446759259259246E-4</v>
      </c>
      <c r="R83" s="52">
        <f>'b. dráha Ž'!T11</f>
        <v>2.2392361111111111E-3</v>
      </c>
      <c r="S83" s="52">
        <f>'b. dráha Ž'!Y11</f>
        <v>5.3710648148148146E-3</v>
      </c>
      <c r="T83" s="52"/>
      <c r="V83" s="42">
        <v>5000</v>
      </c>
    </row>
    <row r="84" spans="1:23" ht="13.5" thickBot="1" x14ac:dyDescent="0.25">
      <c r="A84" s="45">
        <v>36</v>
      </c>
      <c r="B84" s="51">
        <f>'b. dráha M'!B12</f>
        <v>8.7714417141500467E-5</v>
      </c>
      <c r="C84" s="51">
        <f>'b. dráha M'!C12</f>
        <v>1.3683449074074073E-4</v>
      </c>
      <c r="D84" s="51">
        <f>'b. dráha M'!H12</f>
        <v>2.1080937903077208E-4</v>
      </c>
      <c r="E84" s="51">
        <f>'b. dráha M'!I12</f>
        <v>2.8248456790123461E-4</v>
      </c>
      <c r="F84" s="51">
        <f>'b. dráha M'!N12</f>
        <v>4.4250587139617754E-4</v>
      </c>
      <c r="G84" s="51">
        <f>'b. dráha M'!O12</f>
        <v>6.0711805555555562E-4</v>
      </c>
      <c r="H84" s="52">
        <f>'b. dráha M'!T12</f>
        <v>1.4701099537037037E-3</v>
      </c>
      <c r="I84" s="52">
        <f>'b. dráha M'!Y12</f>
        <v>3.1584490740740744E-3</v>
      </c>
      <c r="J84" s="52">
        <f>'b. dráha M'!AD12</f>
        <v>1.2772222222222221E-2</v>
      </c>
      <c r="K84" s="45">
        <v>36</v>
      </c>
      <c r="L84" s="51">
        <f>'b. dráha Ž'!B12</f>
        <v>1.0163941631504923E-4</v>
      </c>
      <c r="M84" s="51">
        <f>'b. dráha Ž'!C12</f>
        <v>1.6059027777777778E-4</v>
      </c>
      <c r="N84" s="51">
        <f>'b. dráha Ž'!H12</f>
        <v>2.4543467078189302E-4</v>
      </c>
      <c r="O84" s="51">
        <f>'b. dráha Ž'!I12</f>
        <v>3.3133680555555558E-4</v>
      </c>
      <c r="P84" s="51">
        <f>'b. dráha Ž'!N12</f>
        <v>5.2083333333333343E-4</v>
      </c>
      <c r="Q84" s="51">
        <f>'b. dráha Ž'!O12</f>
        <v>7.7500000000000008E-4</v>
      </c>
      <c r="R84" s="52">
        <f>'b. dráha Ž'!T12</f>
        <v>2.1553240740740743E-3</v>
      </c>
      <c r="S84" s="52">
        <f>'b. dráha Ž'!Y12</f>
        <v>4.4710648148148149E-3</v>
      </c>
      <c r="T84" s="52"/>
    </row>
    <row r="85" spans="1:23" ht="13.5" thickBot="1" x14ac:dyDescent="0.25">
      <c r="A85" s="45">
        <v>37</v>
      </c>
      <c r="B85" s="51">
        <f>'b. dráha M'!B13</f>
        <v>8.265075973409305E-5</v>
      </c>
      <c r="C85" s="51">
        <f>'b. dráha M'!C13</f>
        <v>1.2893518518518516E-4</v>
      </c>
      <c r="D85" s="51">
        <f>'b. dráha M'!H13</f>
        <v>1.9144727750138203E-4</v>
      </c>
      <c r="E85" s="51">
        <f>'b. dráha M'!I13</f>
        <v>2.5653935185185193E-4</v>
      </c>
      <c r="F85" s="51">
        <f>'b. dráha M'!N13</f>
        <v>4.2044595616024183E-4</v>
      </c>
      <c r="G85" s="51">
        <f>'b. dráha M'!O13</f>
        <v>5.7685185185185183E-4</v>
      </c>
      <c r="H85" s="52">
        <f>'b. dráha M'!T13</f>
        <v>1.4026620370370371E-3</v>
      </c>
      <c r="I85" s="52">
        <f>'b. dráha M'!Y13</f>
        <v>2.9029224537037036E-3</v>
      </c>
      <c r="J85" s="52">
        <f>'b. dráha M'!AD13</f>
        <v>1.1047453703703703E-2</v>
      </c>
      <c r="K85" s="45">
        <v>37</v>
      </c>
      <c r="L85" s="51">
        <f>'b. dráha Ž'!B13</f>
        <v>9.5889006094702301E-5</v>
      </c>
      <c r="M85" s="51">
        <f>'b. dráha Ž'!C13</f>
        <v>1.5150462962962963E-4</v>
      </c>
      <c r="N85" s="51">
        <f>'b. dráha Ž'!H13</f>
        <v>2.3062414266117966E-4</v>
      </c>
      <c r="O85" s="51">
        <f>'b. dráha Ž'!I13</f>
        <v>3.1134259259259255E-4</v>
      </c>
      <c r="P85" s="51">
        <f>'b. dráha Ž'!N13</f>
        <v>4.7750833831142973E-4</v>
      </c>
      <c r="Q85" s="51">
        <f>'b. dráha Ž'!O13</f>
        <v>7.1053240740740744E-4</v>
      </c>
      <c r="R85" s="52">
        <f>'b. dráha Ž'!T13</f>
        <v>1.8716435185185184E-3</v>
      </c>
      <c r="S85" s="52">
        <f>'b. dráha Ž'!Y13</f>
        <v>3.9365740740740741E-3</v>
      </c>
      <c r="T85" s="52"/>
      <c r="V85" s="267">
        <v>6</v>
      </c>
      <c r="W85" s="242" t="s">
        <v>95</v>
      </c>
    </row>
    <row r="86" spans="1:23" x14ac:dyDescent="0.2">
      <c r="A86" s="45">
        <v>38</v>
      </c>
      <c r="B86" s="51">
        <f>'b. dráha M'!B14</f>
        <v>8.1018518518518516E-5</v>
      </c>
      <c r="C86" s="51">
        <f>'b. dráha M'!C14</f>
        <v>1.2638888888888888E-4</v>
      </c>
      <c r="D86" s="51">
        <f>'b. dráha M'!H14</f>
        <v>1.9341947669062099E-4</v>
      </c>
      <c r="E86" s="51">
        <f>'b. dráha M'!I14</f>
        <v>2.5918209876543214E-4</v>
      </c>
      <c r="F86" s="51">
        <f>'b. dráha M'!N14</f>
        <v>4.2337743629197706E-4</v>
      </c>
      <c r="G86" s="51">
        <f>'b. dráha M'!O14</f>
        <v>5.8087384259259257E-4</v>
      </c>
      <c r="H86" s="52">
        <f>'b. dráha M'!T14</f>
        <v>1.3978009259259258E-3</v>
      </c>
      <c r="I86" s="52">
        <f>'b. dráha M'!Y14</f>
        <v>2.7543981481481482E-3</v>
      </c>
      <c r="J86" s="52">
        <f>'b. dráha M'!AD14</f>
        <v>1.0421527777777778E-2</v>
      </c>
      <c r="K86" s="45">
        <v>38</v>
      </c>
      <c r="L86" s="51">
        <f>'b. dráha Ž'!B14</f>
        <v>9.0981012658227848E-5</v>
      </c>
      <c r="M86" s="51">
        <f>'b. dráha Ž'!C14</f>
        <v>1.4375E-4</v>
      </c>
      <c r="N86" s="51">
        <f>'b. dráha Ž'!H14</f>
        <v>2.2419410150891636E-4</v>
      </c>
      <c r="O86" s="51">
        <f>'b. dráha Ž'!I14</f>
        <v>3.026620370370371E-4</v>
      </c>
      <c r="P86" s="51">
        <f>'b. dráha Ž'!N14</f>
        <v>4.7101347819593792E-4</v>
      </c>
      <c r="Q86" s="51">
        <f>'b. dráha Ž'!O14</f>
        <v>7.008680555555556E-4</v>
      </c>
      <c r="R86" s="52">
        <f>'b. dráha Ž'!T14</f>
        <v>1.8035879629629628E-3</v>
      </c>
      <c r="S86" s="52">
        <f>'b. dráha Ž'!Y14</f>
        <v>3.8021990740740742E-3</v>
      </c>
      <c r="T86" s="52"/>
    </row>
    <row r="87" spans="1:23" x14ac:dyDescent="0.2">
      <c r="A87" s="45">
        <v>40</v>
      </c>
      <c r="B87" s="51"/>
      <c r="C87" s="51"/>
      <c r="D87" s="51"/>
      <c r="E87" s="51"/>
      <c r="F87" s="51"/>
      <c r="G87" s="51"/>
      <c r="H87" s="52"/>
      <c r="I87" s="52"/>
      <c r="J87" s="52"/>
      <c r="K87" s="45">
        <v>40</v>
      </c>
      <c r="L87" s="51"/>
      <c r="M87" s="51"/>
      <c r="N87" s="51"/>
      <c r="O87" s="51"/>
      <c r="P87" s="51"/>
      <c r="Q87" s="51"/>
      <c r="R87" s="52"/>
      <c r="S87" s="52"/>
      <c r="T87" s="52"/>
    </row>
    <row r="88" spans="1:23" x14ac:dyDescent="0.2">
      <c r="A88" s="45">
        <v>42</v>
      </c>
      <c r="B88" s="51">
        <f>'b. dráha M'!B16</f>
        <v>9.0267885406774301E-5</v>
      </c>
      <c r="C88" s="51">
        <f>'b. dráha M'!C16</f>
        <v>1.4081790123456791E-4</v>
      </c>
      <c r="D88" s="51">
        <f>'b. dráha M'!H16</f>
        <v>2.2465796019900498E-4</v>
      </c>
      <c r="E88" s="51">
        <f>'b. dráha M'!I16</f>
        <v>3.0104166666666669E-4</v>
      </c>
      <c r="F88" s="51">
        <f>'b. dráha M'!N16</f>
        <v>0</v>
      </c>
      <c r="G88" s="51">
        <f>'b. dráha M'!O16</f>
        <v>0</v>
      </c>
      <c r="H88" s="52"/>
      <c r="I88" s="52"/>
      <c r="J88" s="52"/>
      <c r="K88" s="45">
        <v>42</v>
      </c>
      <c r="L88" s="51">
        <f>'b. dráha Ž'!B16</f>
        <v>1.1152865682137835E-4</v>
      </c>
      <c r="M88" s="51">
        <f>'b. dráha Ž'!C16</f>
        <v>1.762152777777778E-4</v>
      </c>
      <c r="N88" s="51">
        <f>'b. dráha Ž'!H16</f>
        <v>0</v>
      </c>
      <c r="O88" s="51">
        <f>'b. dráha Ž'!I16</f>
        <v>0</v>
      </c>
      <c r="P88" s="51">
        <f>'b. dráha Ž'!N16</f>
        <v>0</v>
      </c>
      <c r="Q88" s="51">
        <f>'b. dráha Ž'!O16</f>
        <v>0</v>
      </c>
      <c r="R88" s="52"/>
      <c r="S88" s="52"/>
      <c r="T88" s="52"/>
    </row>
    <row r="89" spans="1:23" x14ac:dyDescent="0.2">
      <c r="A89" s="294">
        <v>43</v>
      </c>
      <c r="B89" s="51">
        <f>'b. dráha M'!B17</f>
        <v>8.252710509654955E-5</v>
      </c>
      <c r="C89" s="51">
        <f>'b. dráha M'!C17</f>
        <v>1.287422839506173E-4</v>
      </c>
      <c r="D89" s="51">
        <f>'b. dráha M'!H17</f>
        <v>3.4126243781094527E-4</v>
      </c>
      <c r="E89" s="51">
        <f>'b. dráha M'!I17</f>
        <v>4.5729166666666666E-4</v>
      </c>
      <c r="F89" s="51">
        <f>'b. dráha M'!N17</f>
        <v>7.8369641507396604E-4</v>
      </c>
      <c r="G89" s="51">
        <f>'b. dráha M'!O17</f>
        <v>1.0752314814814815E-3</v>
      </c>
      <c r="H89" s="52">
        <f>'b. dráha M'!T17</f>
        <v>3.3873842592592588E-3</v>
      </c>
      <c r="I89" s="52"/>
      <c r="J89" s="52"/>
      <c r="K89" s="294">
        <v>43</v>
      </c>
      <c r="L89" s="51">
        <f>'b. dráha Ž'!B17</f>
        <v>0</v>
      </c>
      <c r="M89" s="51">
        <f>'b. dráha Ž'!C17</f>
        <v>0</v>
      </c>
      <c r="N89" s="51">
        <f>'b. dráha Ž'!H17</f>
        <v>0</v>
      </c>
      <c r="O89" s="51">
        <f>'b. dráha Ž'!I17</f>
        <v>0</v>
      </c>
      <c r="P89" s="51">
        <f>'b. dráha Ž'!N17</f>
        <v>0</v>
      </c>
      <c r="Q89" s="51">
        <f>'b. dráha Ž'!O17</f>
        <v>0</v>
      </c>
      <c r="R89" s="52"/>
      <c r="S89" s="52"/>
      <c r="T89" s="52"/>
    </row>
    <row r="90" spans="1:23" x14ac:dyDescent="0.2">
      <c r="A90" s="45">
        <v>44</v>
      </c>
      <c r="B90" s="51">
        <f>'b. dráha M'!B18</f>
        <v>8.1760446343779662E-5</v>
      </c>
      <c r="C90" s="51">
        <f>'b. dráha M'!C18</f>
        <v>1.2754629629629628E-4</v>
      </c>
      <c r="D90" s="51">
        <f>'b. dráha M'!H18</f>
        <v>2.0055970149253726E-4</v>
      </c>
      <c r="E90" s="51">
        <f>'b. dráha M'!I18</f>
        <v>2.6874999999999995E-4</v>
      </c>
      <c r="F90" s="51">
        <f>'b. dráha M'!N18</f>
        <v>4.4134593321455565E-4</v>
      </c>
      <c r="G90" s="51">
        <f>'b. dráha M'!O18</f>
        <v>6.0552662037037042E-4</v>
      </c>
      <c r="H90" s="52">
        <f>'b. dráha M'!T18</f>
        <v>1.4195601851851852E-3</v>
      </c>
      <c r="I90" s="52">
        <f>'b. dráha M'!Y18</f>
        <v>3.063310185185185E-3</v>
      </c>
      <c r="J90" s="52"/>
      <c r="K90" s="45">
        <v>44</v>
      </c>
      <c r="L90" s="51">
        <f>'b. dráha Ž'!B18</f>
        <v>9.3935575871229881E-5</v>
      </c>
      <c r="M90" s="51">
        <f>'b. dráha Ž'!C18</f>
        <v>1.4841820987654322E-4</v>
      </c>
      <c r="N90" s="51">
        <f>'b. dráha Ž'!H18</f>
        <v>2.3090277777777776E-4</v>
      </c>
      <c r="O90" s="51">
        <f>'b. dráha Ž'!I18</f>
        <v>3.1171874999999998E-4</v>
      </c>
      <c r="P90" s="51">
        <f>'b. dráha Ž'!N18</f>
        <v>4.7603046594982084E-4</v>
      </c>
      <c r="Q90" s="51">
        <f>'b. dráha Ž'!O18</f>
        <v>7.0833333333333338E-4</v>
      </c>
      <c r="R90" s="52">
        <f>'b. dráha Ž'!T18</f>
        <v>0</v>
      </c>
      <c r="S90" s="52">
        <f>'b. dráha Ž'!Y18</f>
        <v>0</v>
      </c>
      <c r="T90" s="52"/>
    </row>
    <row r="91" spans="1:23" x14ac:dyDescent="0.2">
      <c r="A91" s="45">
        <v>46</v>
      </c>
      <c r="B91" s="51">
        <f>'b. dráha M'!B19</f>
        <v>7.7902421652421638E-5</v>
      </c>
      <c r="C91" s="51">
        <f>'b. dráha M'!C19</f>
        <v>1.2152777777777776E-4</v>
      </c>
      <c r="D91" s="51">
        <f>'b. dráha M'!H19</f>
        <v>1.8524276764326518E-4</v>
      </c>
      <c r="E91" s="51">
        <f>'b. dráha M'!I19</f>
        <v>2.4822530864197534E-4</v>
      </c>
      <c r="F91" s="51">
        <f>'b. dráha M'!N19</f>
        <v>4.0176040654356978E-4</v>
      </c>
      <c r="G91" s="51">
        <f>'b. dráha M'!O19</f>
        <v>5.5121527777777775E-4</v>
      </c>
      <c r="H91" s="52">
        <f>'b. dráha M'!T19</f>
        <v>1.2942129629629629E-3</v>
      </c>
      <c r="I91" s="52">
        <f>'b. dráha M'!Y19</f>
        <v>2.6680844907407404E-3</v>
      </c>
      <c r="J91" s="52">
        <f>'b. dráha M'!AD19</f>
        <v>9.6302083333333326E-3</v>
      </c>
      <c r="K91" s="45">
        <v>46</v>
      </c>
      <c r="L91" s="51">
        <f>'b. dráha Ž'!B19</f>
        <v>8.7391584622597285E-5</v>
      </c>
      <c r="M91" s="51">
        <f>'b. dráha Ž'!C19</f>
        <v>1.3807870370370371E-4</v>
      </c>
      <c r="N91" s="51">
        <f>'b. dráha Ž'!H19</f>
        <v>2.1099108367626885E-4</v>
      </c>
      <c r="O91" s="51">
        <f>'b. dráha Ž'!I19</f>
        <v>2.8483796296296297E-4</v>
      </c>
      <c r="P91" s="51">
        <f>'b. dráha Ž'!N19</f>
        <v>4.3706130525686973E-4</v>
      </c>
      <c r="Q91" s="51">
        <f>'b. dráha Ž'!O19</f>
        <v>6.5034722222222219E-4</v>
      </c>
      <c r="R91" s="52">
        <f>'b. dráha Ž'!T19</f>
        <v>1.5326388888888887E-3</v>
      </c>
      <c r="S91" s="52">
        <f>'b. dráha Ž'!Y19</f>
        <v>3.3574074074074079E-3</v>
      </c>
      <c r="T91" s="52"/>
    </row>
    <row r="92" spans="1:23" x14ac:dyDescent="0.2">
      <c r="A92" s="45">
        <v>51</v>
      </c>
      <c r="B92" s="51">
        <f>'b. dráha M'!B20</f>
        <v>1.5033312559354224E-4</v>
      </c>
      <c r="C92" s="51">
        <f>'b. dráha M'!C20</f>
        <v>2.3451967592592592E-4</v>
      </c>
      <c r="D92" s="51">
        <f>'b. dráha M'!H20</f>
        <v>3.1994973051409614E-4</v>
      </c>
      <c r="E92" s="51">
        <f>'b. dráha M'!I20</f>
        <v>4.2873263888888887E-4</v>
      </c>
      <c r="F92" s="51">
        <f>'b. dráha M'!N20</f>
        <v>6.7841620775294239E-4</v>
      </c>
      <c r="G92" s="51">
        <f>'b. dráha M'!O20</f>
        <v>9.3078703703703704E-4</v>
      </c>
      <c r="H92" s="52">
        <f>'b. dráha M'!T20</f>
        <v>1.7474537037037035E-3</v>
      </c>
      <c r="I92" s="52">
        <f>'b. dráha M'!Y20</f>
        <v>3.3969907407407408E-3</v>
      </c>
      <c r="J92" s="52">
        <f>'b. dráha M'!AD20</f>
        <v>1.165451388888889E-2</v>
      </c>
      <c r="K92" s="45">
        <v>51</v>
      </c>
      <c r="L92" s="51">
        <f>'b. dráha Ž'!B20</f>
        <v>1.8086322081575245E-4</v>
      </c>
      <c r="M92" s="51">
        <f>'b. dráha Ž'!C20</f>
        <v>2.8576388888888889E-4</v>
      </c>
      <c r="N92" s="51">
        <f>'b. dráha Ž'!H20</f>
        <v>3.7868655692729767E-4</v>
      </c>
      <c r="O92" s="51">
        <f>'b. dráha Ž'!I20</f>
        <v>5.112268518518519E-4</v>
      </c>
      <c r="P92" s="51">
        <f>'b. dráha Ž'!N20</f>
        <v>7.5013689765033849E-4</v>
      </c>
      <c r="Q92" s="51">
        <f>'b. dráha Ž'!O20</f>
        <v>1.1162037037037037E-3</v>
      </c>
      <c r="R92" s="52">
        <f>'b. dráha Ž'!T20</f>
        <v>2.264351851851852E-3</v>
      </c>
      <c r="S92" s="52">
        <f>'b. dráha Ž'!Y20</f>
        <v>4.4582175925925926E-3</v>
      </c>
      <c r="T92" s="52"/>
    </row>
    <row r="93" spans="1:23" x14ac:dyDescent="0.2">
      <c r="A93" s="45">
        <v>52</v>
      </c>
      <c r="B93" s="51">
        <f>'b. dráha M'!B21</f>
        <v>1.2512612773029439E-4</v>
      </c>
      <c r="C93" s="51">
        <f>'b. dráha M'!C21</f>
        <v>1.9519675925925927E-4</v>
      </c>
      <c r="D93" s="51">
        <f>'b. dráha M'!H21</f>
        <v>2.5929380873410726E-4</v>
      </c>
      <c r="E93" s="51">
        <f>'b. dráha M'!I21</f>
        <v>3.4745370370370372E-4</v>
      </c>
      <c r="F93" s="51">
        <f>'b. dráha M'!N21</f>
        <v>4.7527939747327505E-4</v>
      </c>
      <c r="G93" s="51">
        <f>'b. dráha M'!O21</f>
        <v>6.520833333333334E-4</v>
      </c>
      <c r="H93" s="52">
        <f>'b. dráha M'!T21</f>
        <v>1.2913194444444445E-3</v>
      </c>
      <c r="I93" s="52">
        <f>'b. dráha M'!Y21</f>
        <v>2.4418981481481483E-3</v>
      </c>
      <c r="J93" s="52">
        <f>'b. dráha M'!AD21</f>
        <v>8.6520833333333328E-3</v>
      </c>
      <c r="K93" s="45">
        <v>52</v>
      </c>
      <c r="L93" s="51">
        <f>'b. dráha Ž'!B21</f>
        <v>1.5035308251289264E-4</v>
      </c>
      <c r="M93" s="51">
        <f>'b. dráha Ž'!C21</f>
        <v>2.375578703703704E-4</v>
      </c>
      <c r="N93" s="51">
        <f>'b. dráha Ž'!H21</f>
        <v>2.845507544581618E-4</v>
      </c>
      <c r="O93" s="51">
        <f>'b. dráha Ž'!I21</f>
        <v>3.8414351851851847E-4</v>
      </c>
      <c r="P93" s="51">
        <f>'b. dráha Ž'!N21</f>
        <v>5.7909261748307446E-4</v>
      </c>
      <c r="Q93" s="51">
        <f>'b. dráha Ž'!O21</f>
        <v>8.6168981481481481E-4</v>
      </c>
      <c r="R93" s="52">
        <f>'b. dráha Ž'!T21</f>
        <v>1.4671296296296296E-3</v>
      </c>
      <c r="S93" s="52">
        <f>'b. dráha Ž'!Y21</f>
        <v>3.0609953703703706E-3</v>
      </c>
      <c r="T93" s="52">
        <f>'b. dráha Ž'!AD21</f>
        <v>1.0272569444444445E-2</v>
      </c>
    </row>
    <row r="94" spans="1:23" x14ac:dyDescent="0.2">
      <c r="A94" s="45">
        <v>53</v>
      </c>
      <c r="B94" s="51">
        <f>'b. dráha M'!B22</f>
        <v>1.0654083570750237E-4</v>
      </c>
      <c r="C94" s="51">
        <f>'b. dráha M'!C22</f>
        <v>1.662037037037037E-4</v>
      </c>
      <c r="D94" s="51">
        <f>'b. dráha M'!H22</f>
        <v>2.1771927400036854E-4</v>
      </c>
      <c r="E94" s="51">
        <f>'b. dráha M'!I22</f>
        <v>2.9174382716049387E-4</v>
      </c>
      <c r="F94" s="51">
        <f>'b. dráha M'!N22</f>
        <v>3.9659340918907248E-4</v>
      </c>
      <c r="G94" s="51">
        <f>'b. dráha M'!O22</f>
        <v>5.4412615740740745E-4</v>
      </c>
      <c r="H94" s="52">
        <f>'b. dráha M'!T22</f>
        <v>1.1130497685185184E-3</v>
      </c>
      <c r="I94" s="52">
        <f>'b. dráha M'!Y22</f>
        <v>2.1042534722222222E-3</v>
      </c>
      <c r="J94" s="52">
        <f>'b. dráha M'!AD22</f>
        <v>7.3749710648148142E-3</v>
      </c>
      <c r="K94" s="45">
        <v>53</v>
      </c>
      <c r="L94" s="51">
        <f>'b. dráha Ž'!B22</f>
        <v>1.1944004922644164E-4</v>
      </c>
      <c r="M94" s="51">
        <f>'b. dráha Ž'!C22</f>
        <v>1.887152777777778E-4</v>
      </c>
      <c r="N94" s="51">
        <f>'b. dráha Ž'!H22</f>
        <v>2.4665637860082305E-4</v>
      </c>
      <c r="O94" s="51">
        <f>'b. dráha Ž'!I22</f>
        <v>3.3298611111111116E-4</v>
      </c>
      <c r="P94" s="51">
        <f>'b. dráha Ž'!N22</f>
        <v>4.3459170275786542E-4</v>
      </c>
      <c r="Q94" s="51">
        <f>'b. dráha Ž'!O22</f>
        <v>6.4667245370370378E-4</v>
      </c>
      <c r="R94" s="52">
        <f>'b. dráha Ž'!T22</f>
        <v>1.2480613425925925E-3</v>
      </c>
      <c r="S94" s="52">
        <f>'b. dráha Ž'!Y22</f>
        <v>2.4511574074074071E-3</v>
      </c>
      <c r="T94" s="52">
        <f>'b. dráha Ž'!AD22</f>
        <v>8.0717303240740741E-3</v>
      </c>
    </row>
    <row r="95" spans="1:23" x14ac:dyDescent="0.2">
      <c r="A95" s="45">
        <v>54</v>
      </c>
      <c r="B95" s="51">
        <f>'b. dráha M'!B23</f>
        <v>1.0240458808167142E-4</v>
      </c>
      <c r="C95" s="51">
        <f>'b. dráha M'!C23</f>
        <v>1.5975115740740742E-4</v>
      </c>
      <c r="D95" s="51">
        <f>'b. dráha M'!H23</f>
        <v>2.1293992997973096E-4</v>
      </c>
      <c r="E95" s="51">
        <f>'b. dráha M'!I23</f>
        <v>2.853395061728395E-4</v>
      </c>
      <c r="F95" s="51">
        <f>'b. dráha M'!N23</f>
        <v>3.8166184132383112E-4</v>
      </c>
      <c r="G95" s="51">
        <f>'b. dráha M'!O23</f>
        <v>5.2364004629629635E-4</v>
      </c>
      <c r="H95" s="52">
        <f>'b. dráha M'!T23</f>
        <v>1.0710069444444443E-3</v>
      </c>
      <c r="I95" s="52">
        <f>'b. dráha M'!Y23</f>
        <v>1.9950810185185184E-3</v>
      </c>
      <c r="J95" s="52">
        <f>'b. dráha M'!AD23</f>
        <v>7.1646412037037034E-3</v>
      </c>
      <c r="K95" s="45">
        <v>54</v>
      </c>
      <c r="L95" s="51">
        <f>'b. dráha Ž'!B23</f>
        <v>1.1683954524144396E-4</v>
      </c>
      <c r="M95" s="51">
        <f>'b. dráha Ž'!C23</f>
        <v>1.8460648148148148E-4</v>
      </c>
      <c r="N95" s="51">
        <f>'b. dráha Ž'!H23</f>
        <v>2.414551897576589E-4</v>
      </c>
      <c r="O95" s="51">
        <f>'b. dráha Ž'!I23</f>
        <v>3.2596450617283952E-4</v>
      </c>
      <c r="P95" s="51">
        <f>'b. dráha Ž'!N23</f>
        <v>4.1357091298287532E-4</v>
      </c>
      <c r="Q95" s="51">
        <f>'b. dráha Ž'!O23</f>
        <v>6.1539351851851848E-4</v>
      </c>
      <c r="R95" s="52">
        <f>'b. dráha Ž'!T23</f>
        <v>1.2192708333333333E-3</v>
      </c>
      <c r="S95" s="52">
        <f>'b. dráha Ž'!Y23</f>
        <v>2.3787037037037041E-3</v>
      </c>
      <c r="T95" s="52">
        <f>'b. dráha Ž'!AD23</f>
        <v>7.7976273148148145E-3</v>
      </c>
    </row>
    <row r="96" spans="1:23" x14ac:dyDescent="0.2">
      <c r="A96" s="294">
        <v>61</v>
      </c>
      <c r="B96" s="51">
        <f>'b. dráha M'!B24</f>
        <v>9.4447412155745485E-5</v>
      </c>
      <c r="C96" s="51">
        <f>'b. dráha M'!C24</f>
        <v>1.4733796296296297E-4</v>
      </c>
      <c r="D96" s="51">
        <f>'b. dráha M'!H24</f>
        <v>2.0263266998341622E-4</v>
      </c>
      <c r="E96" s="51">
        <f>'b. dráha M'!I24</f>
        <v>2.7152777777777776E-4</v>
      </c>
      <c r="F96" s="51">
        <f>'b. dráha M'!N24</f>
        <v>4.0753900766655874E-4</v>
      </c>
      <c r="G96" s="51">
        <f>'b. dráha M'!O24</f>
        <v>5.591435185185186E-4</v>
      </c>
      <c r="H96" s="52"/>
      <c r="I96" s="52"/>
      <c r="J96" s="52"/>
      <c r="K96" s="294">
        <v>61</v>
      </c>
      <c r="L96" s="51">
        <f>'b. dráha Ž'!B24</f>
        <v>1.0951418190342241E-4</v>
      </c>
      <c r="M96" s="51">
        <f>'b. dráha Ž'!C24</f>
        <v>1.7303240740740742E-4</v>
      </c>
      <c r="N96" s="51">
        <f>'b. dráha Ž'!H24</f>
        <v>3.3659122085048012E-4</v>
      </c>
      <c r="O96" s="51">
        <f>'b. dráha Ž'!I24</f>
        <v>4.5439814814814816E-4</v>
      </c>
      <c r="P96" s="51">
        <f>'b. dráha Ž'!N24</f>
        <v>0</v>
      </c>
      <c r="Q96" s="51">
        <f>'b. dráha Ž'!O24</f>
        <v>0</v>
      </c>
      <c r="R96" s="52"/>
      <c r="S96" s="52"/>
      <c r="T96" s="52"/>
    </row>
    <row r="97" spans="1:20" x14ac:dyDescent="0.2">
      <c r="A97" s="294">
        <v>62</v>
      </c>
      <c r="B97" s="51">
        <f>'b. dráha M'!B25</f>
        <v>7.9942723171889845E-5</v>
      </c>
      <c r="C97" s="51">
        <f>'b. dráha M'!C25</f>
        <v>1.2471064814814815E-4</v>
      </c>
      <c r="D97" s="51">
        <f>'b. dráha M'!H25</f>
        <v>1.8423507462686563E-4</v>
      </c>
      <c r="E97" s="51">
        <f>'b. dráha M'!I25</f>
        <v>2.4687499999999997E-4</v>
      </c>
      <c r="F97" s="51">
        <f>'b. dráha M'!N25</f>
        <v>3.9092025699168553E-4</v>
      </c>
      <c r="G97" s="51">
        <f>'b. dráha M'!O25</f>
        <v>5.363425925925926E-4</v>
      </c>
      <c r="H97" s="52">
        <f>'b. dráha M'!T25</f>
        <v>1.599652777777778E-3</v>
      </c>
      <c r="I97" s="52"/>
      <c r="J97" s="52"/>
      <c r="K97" s="294">
        <v>62</v>
      </c>
      <c r="L97" s="51">
        <f>'b. dráha Ž'!B25</f>
        <v>9.5779125644631952E-5</v>
      </c>
      <c r="M97" s="51">
        <f>'b. dráha Ž'!C25</f>
        <v>1.513310185185185E-4</v>
      </c>
      <c r="N97" s="51">
        <f>'b. dráha Ž'!H25</f>
        <v>2.4262688614540466E-4</v>
      </c>
      <c r="O97" s="51">
        <f>'b. dráha Ž'!I25</f>
        <v>3.2754629629629632E-4</v>
      </c>
      <c r="P97" s="51">
        <f>'b. dráha Ž'!N25</f>
        <v>0</v>
      </c>
      <c r="Q97" s="51">
        <f>'b. dráha Ž'!O25</f>
        <v>0</v>
      </c>
      <c r="R97" s="52"/>
      <c r="S97" s="52"/>
      <c r="T97" s="52"/>
    </row>
    <row r="98" spans="1:20" x14ac:dyDescent="0.2">
      <c r="A98" s="294">
        <v>63</v>
      </c>
      <c r="B98" s="51">
        <f>'b. dráha M'!B26</f>
        <v>9.0032941595441599E-5</v>
      </c>
      <c r="C98" s="51">
        <f>'b. dráha M'!C26</f>
        <v>1.4045138888888891E-4</v>
      </c>
      <c r="D98" s="51">
        <f>'b. dráha M'!H26</f>
        <v>2.0936981757877277E-4</v>
      </c>
      <c r="E98" s="51">
        <f>'b. dráha M'!I26</f>
        <v>2.8055555555555554E-4</v>
      </c>
      <c r="F98" s="51">
        <f>'b. dráha M'!N26</f>
        <v>5.2724462800993416E-4</v>
      </c>
      <c r="G98" s="51">
        <f>'b. dráha M'!O26</f>
        <v>7.233796296296297E-4</v>
      </c>
      <c r="H98" s="52"/>
      <c r="I98" s="52"/>
      <c r="J98" s="52"/>
      <c r="K98" s="294">
        <v>63</v>
      </c>
      <c r="L98" s="51">
        <f>'b. dráha Ž'!B26</f>
        <v>1.06657290201594E-4</v>
      </c>
      <c r="M98" s="51">
        <f>'b. dráha Ž'!C26</f>
        <v>1.6851851851851853E-4</v>
      </c>
      <c r="N98" s="51">
        <f>'b. dráha Ž'!H26</f>
        <v>2.7203360768175586E-4</v>
      </c>
      <c r="O98" s="51">
        <f>'b. dráha Ž'!I26</f>
        <v>3.6724537037037043E-4</v>
      </c>
      <c r="P98" s="51">
        <f>'b. dráha Ž'!N26</f>
        <v>6.5430854241338118E-4</v>
      </c>
      <c r="Q98" s="51">
        <f>'b. dráha Ž'!O26</f>
        <v>9.7361111111111118E-4</v>
      </c>
      <c r="R98" s="52"/>
      <c r="S98" s="52"/>
      <c r="T98" s="52"/>
    </row>
    <row r="99" spans="1:20" x14ac:dyDescent="0.2">
      <c r="A99" s="294">
        <v>64</v>
      </c>
      <c r="B99" s="51">
        <f>'b. dráha M'!B27</f>
        <v>8.105561490978157E-5</v>
      </c>
      <c r="C99" s="51">
        <f>'b. dráha M'!C27</f>
        <v>1.2644675925925925E-4</v>
      </c>
      <c r="D99" s="51">
        <f>'b. dráha M'!H27</f>
        <v>1.8717177998894415E-4</v>
      </c>
      <c r="E99" s="51">
        <f>'b. dráha M'!I27</f>
        <v>2.5081018518518519E-4</v>
      </c>
      <c r="F99" s="51">
        <f>'b. dráha M'!N27</f>
        <v>4.3191879926573801E-4</v>
      </c>
      <c r="G99" s="51">
        <f>'b. dráha M'!O27</f>
        <v>5.9259259259259258E-4</v>
      </c>
      <c r="H99" s="52">
        <f>'b. dráha M'!T27</f>
        <v>1.7969907407407407E-3</v>
      </c>
      <c r="I99" s="52">
        <f>'b. dráha M'!Y27</f>
        <v>3.1650462962962964E-3</v>
      </c>
      <c r="J99" s="52"/>
      <c r="K99" s="294">
        <v>64</v>
      </c>
      <c r="L99" s="51">
        <f>'b. dráha Ž'!B27</f>
        <v>9.4259112751992496E-5</v>
      </c>
      <c r="M99" s="51">
        <f>'b. dráha Ž'!C27</f>
        <v>1.4892939814814814E-4</v>
      </c>
      <c r="N99" s="51">
        <f>'b. dráha Ž'!H27</f>
        <v>2.2745198902606308E-4</v>
      </c>
      <c r="O99" s="51">
        <f>'b. dráha Ž'!I27</f>
        <v>3.0706018518518517E-4</v>
      </c>
      <c r="P99" s="51">
        <f>'b. dráha Ž'!N27</f>
        <v>4.6764937400438063E-4</v>
      </c>
      <c r="Q99" s="51">
        <f>'b. dráha Ž'!O27</f>
        <v>6.958622685185184E-4</v>
      </c>
      <c r="R99" s="52">
        <f>'b. dráha Ž'!T27</f>
        <v>1.6467592592592593E-3</v>
      </c>
      <c r="S99" s="52">
        <f>'b. dráha Ž'!Y27</f>
        <v>3.4569444444444443E-3</v>
      </c>
      <c r="T99" s="52"/>
    </row>
    <row r="100" spans="1:20" x14ac:dyDescent="0.2">
      <c r="A100" s="48"/>
      <c r="B100" s="53">
        <v>2</v>
      </c>
      <c r="C100" s="53">
        <v>3</v>
      </c>
      <c r="D100" s="53">
        <v>4</v>
      </c>
      <c r="E100" s="53">
        <v>5</v>
      </c>
      <c r="F100" s="53">
        <v>6</v>
      </c>
      <c r="G100" s="53">
        <v>7</v>
      </c>
      <c r="H100" s="53">
        <v>8</v>
      </c>
      <c r="I100" s="53">
        <v>9</v>
      </c>
      <c r="J100" s="53">
        <v>10</v>
      </c>
      <c r="L100" s="49">
        <v>2</v>
      </c>
      <c r="M100" s="49">
        <v>3</v>
      </c>
      <c r="N100" s="49"/>
      <c r="O100" s="49"/>
      <c r="P100" s="49">
        <v>6</v>
      </c>
      <c r="Q100" s="49">
        <v>7</v>
      </c>
      <c r="R100" s="49">
        <v>8</v>
      </c>
      <c r="S100" s="49">
        <v>9</v>
      </c>
      <c r="T100" s="49">
        <v>10</v>
      </c>
    </row>
  </sheetData>
  <mergeCells count="10">
    <mergeCell ref="K74:K75"/>
    <mergeCell ref="L74:T74"/>
    <mergeCell ref="A74:A75"/>
    <mergeCell ref="B1:G1"/>
    <mergeCell ref="A1:A2"/>
    <mergeCell ref="H1:M1"/>
    <mergeCell ref="A40:A41"/>
    <mergeCell ref="B40:G40"/>
    <mergeCell ref="H40:M40"/>
    <mergeCell ref="B74:J7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5"/>
  <dimension ref="A1:AM35"/>
  <sheetViews>
    <sheetView zoomScale="95" workbookViewId="0">
      <pane xSplit="1" topLeftCell="B1" activePane="topRight" state="frozen"/>
      <selection pane="topRight" activeCell="B1" sqref="B1"/>
    </sheetView>
  </sheetViews>
  <sheetFormatPr defaultColWidth="9.140625" defaultRowHeight="12.75" x14ac:dyDescent="0.2"/>
  <cols>
    <col min="1" max="1" width="5.42578125" style="50" customWidth="1"/>
    <col min="2" max="2" width="6.42578125" style="43" bestFit="1" customWidth="1"/>
    <col min="3" max="13" width="6.42578125" style="43" customWidth="1"/>
    <col min="14" max="15" width="9.140625" style="43"/>
    <col min="16" max="19" width="7.5703125" style="43" bestFit="1" customWidth="1"/>
    <col min="20" max="20" width="9" style="43" customWidth="1"/>
    <col min="21" max="29" width="7.5703125" style="43" customWidth="1"/>
    <col min="30" max="30" width="12" style="43" customWidth="1"/>
    <col min="31" max="34" width="8.5703125" style="43" customWidth="1"/>
    <col min="35" max="39" width="6.42578125" style="43" customWidth="1"/>
    <col min="40" max="16384" width="9.140625" style="43"/>
  </cols>
  <sheetData>
    <row r="1" spans="1:39" x14ac:dyDescent="0.2">
      <c r="B1" s="304">
        <v>30.72</v>
      </c>
      <c r="C1" s="301">
        <v>2019</v>
      </c>
      <c r="D1" t="s">
        <v>110</v>
      </c>
      <c r="J1" s="306" t="s">
        <v>111</v>
      </c>
    </row>
    <row r="2" spans="1:39" x14ac:dyDescent="0.2">
      <c r="A2" s="490" t="s">
        <v>1</v>
      </c>
      <c r="B2" s="498" t="s">
        <v>33</v>
      </c>
      <c r="C2" s="499"/>
      <c r="D2" s="499"/>
      <c r="E2" s="499"/>
      <c r="F2" s="499"/>
      <c r="G2" s="499"/>
      <c r="H2" s="499"/>
      <c r="I2" s="499"/>
      <c r="J2" s="499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</row>
    <row r="3" spans="1:39" x14ac:dyDescent="0.2">
      <c r="A3" s="490"/>
      <c r="B3" s="42">
        <v>60</v>
      </c>
      <c r="C3" s="42">
        <v>100</v>
      </c>
      <c r="D3" s="274" t="s">
        <v>101</v>
      </c>
      <c r="E3" s="353" t="s">
        <v>117</v>
      </c>
      <c r="F3" s="312" t="s">
        <v>102</v>
      </c>
      <c r="G3" s="282" t="s">
        <v>103</v>
      </c>
      <c r="H3" s="42">
        <v>150</v>
      </c>
      <c r="I3" s="42">
        <v>200</v>
      </c>
      <c r="J3" s="274" t="s">
        <v>101</v>
      </c>
      <c r="K3" s="312" t="s">
        <v>117</v>
      </c>
      <c r="L3" s="312" t="s">
        <v>102</v>
      </c>
      <c r="M3" s="282" t="s">
        <v>103</v>
      </c>
      <c r="N3" s="42">
        <v>300</v>
      </c>
      <c r="O3" s="42">
        <v>400</v>
      </c>
      <c r="P3" s="274" t="s">
        <v>101</v>
      </c>
      <c r="Q3" s="312" t="s">
        <v>117</v>
      </c>
      <c r="R3" s="312" t="s">
        <v>102</v>
      </c>
      <c r="S3" s="282" t="s">
        <v>103</v>
      </c>
      <c r="T3" s="42">
        <v>800</v>
      </c>
      <c r="U3" s="274" t="s">
        <v>101</v>
      </c>
      <c r="V3" s="312" t="s">
        <v>117</v>
      </c>
      <c r="W3" s="312" t="s">
        <v>102</v>
      </c>
      <c r="X3" s="282" t="s">
        <v>103</v>
      </c>
      <c r="Y3" s="42">
        <v>1500</v>
      </c>
      <c r="Z3" s="274" t="s">
        <v>101</v>
      </c>
      <c r="AA3" s="312" t="s">
        <v>117</v>
      </c>
      <c r="AB3" s="312" t="s">
        <v>102</v>
      </c>
      <c r="AC3" s="282" t="s">
        <v>103</v>
      </c>
      <c r="AD3" s="42">
        <v>5000</v>
      </c>
      <c r="AE3" s="274" t="s">
        <v>101</v>
      </c>
      <c r="AF3" s="312" t="s">
        <v>117</v>
      </c>
      <c r="AG3" s="312" t="s">
        <v>102</v>
      </c>
      <c r="AH3" s="282" t="s">
        <v>103</v>
      </c>
      <c r="AI3" s="42" t="s">
        <v>104</v>
      </c>
      <c r="AJ3" s="281" t="s">
        <v>101</v>
      </c>
      <c r="AK3" s="281" t="s">
        <v>117</v>
      </c>
      <c r="AL3" s="281" t="s">
        <v>102</v>
      </c>
      <c r="AM3" s="282" t="s">
        <v>103</v>
      </c>
    </row>
    <row r="4" spans="1:39" x14ac:dyDescent="0.2">
      <c r="A4" s="45">
        <v>11</v>
      </c>
      <c r="B4" s="313">
        <f>C4/1.56</f>
        <v>8.066610280151947E-5</v>
      </c>
      <c r="C4" s="313">
        <f>AVERAGE(D4:G4)</f>
        <v>1.2583912037037037E-4</v>
      </c>
      <c r="D4" s="314">
        <v>1.267361111111111E-4</v>
      </c>
      <c r="E4" s="331">
        <v>1.261574074074074E-4</v>
      </c>
      <c r="F4" s="331">
        <v>1.2523148148148148E-4</v>
      </c>
      <c r="G4" s="331">
        <v>1.2523148148148148E-4</v>
      </c>
      <c r="H4" s="313">
        <f>I4/1.34</f>
        <v>1.9775255666113875E-4</v>
      </c>
      <c r="I4" s="313">
        <f>AVERAGE(J4:M4)</f>
        <v>2.6498842592592595E-4</v>
      </c>
      <c r="J4" s="314">
        <v>2.7060185185185184E-4</v>
      </c>
      <c r="K4" s="307">
        <v>2.5972222222222222E-4</v>
      </c>
      <c r="L4" s="307">
        <v>2.7025462962962967E-4</v>
      </c>
      <c r="M4" s="331">
        <v>2.59375E-4</v>
      </c>
      <c r="N4" s="313">
        <f>O4/1.372</f>
        <v>4.2662526320051827E-4</v>
      </c>
      <c r="O4" s="313">
        <f t="shared" ref="O4:O14" si="0">AVERAGE(P4:S4)</f>
        <v>5.8532986111111112E-4</v>
      </c>
      <c r="P4" s="314">
        <v>5.8923611111111102E-4</v>
      </c>
      <c r="Q4" s="331">
        <v>5.9189814814814814E-4</v>
      </c>
      <c r="R4" s="331">
        <v>5.8356481481481486E-4</v>
      </c>
      <c r="S4" s="331">
        <v>5.7662037037037046E-4</v>
      </c>
      <c r="T4" s="313">
        <f>AVERAGE(U4:X4)</f>
        <v>1.3711805555555554E-3</v>
      </c>
      <c r="U4" s="315" t="s">
        <v>105</v>
      </c>
      <c r="V4" s="310" t="s">
        <v>105</v>
      </c>
      <c r="W4" s="310" t="s">
        <v>105</v>
      </c>
      <c r="X4" s="333">
        <v>1.3711805555555554E-3</v>
      </c>
      <c r="Y4" s="313">
        <f>AVERAGE(Z4:AC4)</f>
        <v>2.7994502314814818E-3</v>
      </c>
      <c r="Z4" s="315">
        <v>2.859027777777778E-3</v>
      </c>
      <c r="AA4" s="333">
        <v>2.838773148148148E-3</v>
      </c>
      <c r="AB4" s="333">
        <v>2.7500000000000003E-3</v>
      </c>
      <c r="AC4" s="333">
        <v>2.7500000000000003E-3</v>
      </c>
      <c r="AD4" s="313">
        <f>AVERAGE(AE4:AH4)</f>
        <v>1.0626302083333334E-2</v>
      </c>
      <c r="AE4" s="315">
        <v>1.0941203703703703E-2</v>
      </c>
      <c r="AF4" s="333">
        <v>1.0626388888888888E-2</v>
      </c>
      <c r="AG4" s="333">
        <v>1.0574305555555557E-2</v>
      </c>
      <c r="AH4" s="333">
        <v>1.0363310185185185E-2</v>
      </c>
      <c r="AI4" s="313"/>
      <c r="AJ4" s="313"/>
      <c r="AK4" s="313"/>
      <c r="AL4" s="313"/>
      <c r="AM4" s="313"/>
    </row>
    <row r="5" spans="1:39" x14ac:dyDescent="0.2">
      <c r="A5" s="45">
        <v>12</v>
      </c>
      <c r="B5" s="313">
        <f>C5/1.56</f>
        <v>7.8013710826210826E-5</v>
      </c>
      <c r="C5" s="313">
        <f>AVERAGE(D5:G5)</f>
        <v>1.217013888888889E-4</v>
      </c>
      <c r="D5" s="314">
        <v>1.2199074074074075E-4</v>
      </c>
      <c r="E5" s="331">
        <v>1.2337962962962961E-4</v>
      </c>
      <c r="F5" s="331">
        <v>1.2071759259259261E-4</v>
      </c>
      <c r="G5" s="331">
        <v>1.2071759259259261E-4</v>
      </c>
      <c r="H5" s="313">
        <f>I5/1.34</f>
        <v>1.9168480514096187E-4</v>
      </c>
      <c r="I5" s="313">
        <f>AVERAGE(J5:M5)</f>
        <v>2.5685763888888893E-4</v>
      </c>
      <c r="J5" s="314">
        <v>2.5914351851851852E-4</v>
      </c>
      <c r="K5" s="307">
        <v>2.5729166666666668E-4</v>
      </c>
      <c r="L5" s="307">
        <v>2.6157407407407412E-4</v>
      </c>
      <c r="M5" s="331">
        <v>2.4942129629629631E-4</v>
      </c>
      <c r="N5" s="313">
        <f>O5/1.372</f>
        <v>4.0260399794838562E-4</v>
      </c>
      <c r="O5" s="313">
        <f t="shared" si="0"/>
        <v>5.5237268518518515E-4</v>
      </c>
      <c r="P5" s="314">
        <v>5.5312500000000001E-4</v>
      </c>
      <c r="Q5" s="331">
        <v>5.5474537037037027E-4</v>
      </c>
      <c r="R5" s="331">
        <v>5.5081018518518521E-4</v>
      </c>
      <c r="S5" s="331">
        <v>5.5081018518518521E-4</v>
      </c>
      <c r="T5" s="313">
        <f>AVERAGE(U5:X5)</f>
        <v>1.2733796296296297E-3</v>
      </c>
      <c r="U5" s="315" t="s">
        <v>105</v>
      </c>
      <c r="V5" s="310" t="s">
        <v>105</v>
      </c>
      <c r="W5" s="310" t="s">
        <v>105</v>
      </c>
      <c r="X5" s="333">
        <v>1.2733796296296297E-3</v>
      </c>
      <c r="Y5" s="313">
        <f>AVERAGE(Z5:AC5)</f>
        <v>2.6554108796296295E-3</v>
      </c>
      <c r="Z5" s="315">
        <v>2.6363425925925925E-3</v>
      </c>
      <c r="AA5" s="333">
        <v>2.7146990740740742E-3</v>
      </c>
      <c r="AB5" s="333">
        <v>2.708796296296296E-3</v>
      </c>
      <c r="AC5" s="333">
        <v>2.5618055555555555E-3</v>
      </c>
      <c r="AD5" s="313">
        <f>AVERAGE(AE5:AH5)</f>
        <v>1.0032118055555556E-2</v>
      </c>
      <c r="AE5" s="315">
        <v>1.0189814814814815E-2</v>
      </c>
      <c r="AF5" s="333">
        <v>1.0155324074074075E-2</v>
      </c>
      <c r="AG5" s="333">
        <v>1.0133333333333333E-2</v>
      </c>
      <c r="AH5" s="333">
        <v>9.6500000000000006E-3</v>
      </c>
      <c r="AI5" s="313"/>
      <c r="AJ5" s="313"/>
      <c r="AK5" s="313"/>
      <c r="AL5" s="313"/>
      <c r="AM5" s="313"/>
    </row>
    <row r="6" spans="1:39" x14ac:dyDescent="0.2">
      <c r="A6" s="45">
        <v>13</v>
      </c>
      <c r="B6" s="313">
        <f>C6/1.56</f>
        <v>7.803225902184236E-5</v>
      </c>
      <c r="C6" s="313">
        <f>AVERAGE(D6:G6)</f>
        <v>1.2173032407407408E-4</v>
      </c>
      <c r="D6" s="314">
        <v>1.2199074074074075E-4</v>
      </c>
      <c r="E6" s="331">
        <v>1.2199074074074075E-4</v>
      </c>
      <c r="F6" s="331">
        <v>1.2187499999999998E-4</v>
      </c>
      <c r="G6" s="331">
        <v>1.2106481481481483E-4</v>
      </c>
      <c r="H6" s="313">
        <f>I6/1.34</f>
        <v>1.8501243781094524E-4</v>
      </c>
      <c r="I6" s="313">
        <f>AVERAGE(J6:M6)</f>
        <v>2.4791666666666663E-4</v>
      </c>
      <c r="J6" s="314">
        <v>2.4768518518518515E-4</v>
      </c>
      <c r="K6" s="307" t="s">
        <v>105</v>
      </c>
      <c r="L6" s="307">
        <v>2.5243055555555555E-4</v>
      </c>
      <c r="M6" s="331">
        <v>2.4363425925925928E-4</v>
      </c>
      <c r="N6" s="313">
        <f>O6/1.372</f>
        <v>4.0034739094050312E-4</v>
      </c>
      <c r="O6" s="313">
        <f t="shared" si="0"/>
        <v>5.4927662037037033E-4</v>
      </c>
      <c r="P6" s="314">
        <v>5.6400462962962958E-4</v>
      </c>
      <c r="Q6" s="331">
        <v>5.5208333333333335E-4</v>
      </c>
      <c r="R6" s="331">
        <v>5.4050925925925935E-4</v>
      </c>
      <c r="S6" s="331">
        <v>5.4050925925925935E-4</v>
      </c>
      <c r="T6" s="313">
        <f>AVERAGE(U6:X6)</f>
        <v>1.2885416666666668E-3</v>
      </c>
      <c r="U6" s="315">
        <v>1.2916666666666664E-3</v>
      </c>
      <c r="V6" s="310" t="s">
        <v>105</v>
      </c>
      <c r="W6" s="310">
        <v>1.2927083333333334E-3</v>
      </c>
      <c r="X6" s="333">
        <v>1.2812500000000001E-3</v>
      </c>
      <c r="Y6" s="313">
        <f>AVERAGE(Z6:AC6)</f>
        <v>2.6929398148148151E-3</v>
      </c>
      <c r="Z6" s="315">
        <v>2.653935185185185E-3</v>
      </c>
      <c r="AA6" s="333">
        <v>2.7399305555555558E-3</v>
      </c>
      <c r="AB6" s="333">
        <v>2.7356481481481481E-3</v>
      </c>
      <c r="AC6" s="333">
        <v>2.6422453703703708E-3</v>
      </c>
      <c r="AD6" s="313">
        <f>AVERAGE(AE6:AH6)</f>
        <v>1.0140075231481482E-2</v>
      </c>
      <c r="AE6" s="315">
        <v>1.0209722222222222E-2</v>
      </c>
      <c r="AF6" s="333">
        <v>1.0271643518518518E-2</v>
      </c>
      <c r="AG6" s="333">
        <v>1.0117245370370372E-2</v>
      </c>
      <c r="AH6" s="333">
        <v>9.9616898148148156E-3</v>
      </c>
      <c r="AI6" s="313">
        <f>AVERAGE(AJ6:AM6)</f>
        <v>5.1327160493827161E-4</v>
      </c>
      <c r="AJ6" s="313">
        <v>4.9039351851851848E-4</v>
      </c>
      <c r="AK6" s="316" t="s">
        <v>105</v>
      </c>
      <c r="AL6" s="313">
        <v>5.62037037037037E-4</v>
      </c>
      <c r="AM6" s="313">
        <v>4.8738425925925924E-4</v>
      </c>
    </row>
    <row r="7" spans="1:39" x14ac:dyDescent="0.2">
      <c r="A7" s="45">
        <v>20</v>
      </c>
      <c r="B7" s="313"/>
      <c r="C7" s="313"/>
      <c r="D7" s="313"/>
      <c r="E7" s="313"/>
      <c r="F7" s="313"/>
      <c r="G7" s="313"/>
      <c r="H7" s="313"/>
      <c r="I7" s="313"/>
      <c r="J7" s="313"/>
      <c r="K7" s="309"/>
      <c r="L7" s="309"/>
      <c r="M7" s="313"/>
      <c r="N7" s="313">
        <f>O7/1.372</f>
        <v>4.0032630115538281E-4</v>
      </c>
      <c r="O7" s="313">
        <f t="shared" si="0"/>
        <v>5.4924768518518528E-4</v>
      </c>
      <c r="P7" s="314">
        <v>5.5115740740740743E-4</v>
      </c>
      <c r="Q7" s="331">
        <v>5.5219907407407409E-4</v>
      </c>
      <c r="R7" s="331">
        <v>5.5127314814814817E-4</v>
      </c>
      <c r="S7" s="331">
        <v>5.4236111111111119E-4</v>
      </c>
      <c r="T7" s="313">
        <f>AVERAGE(U7:X7)</f>
        <v>1.3236882716049381E-3</v>
      </c>
      <c r="U7" s="315">
        <v>1.322222222222222E-3</v>
      </c>
      <c r="V7" s="310" t="s">
        <v>105</v>
      </c>
      <c r="W7" s="310">
        <v>1.3336805555555556E-3</v>
      </c>
      <c r="X7" s="333">
        <v>1.3151620370370368E-3</v>
      </c>
      <c r="Y7" s="313">
        <f>AVERAGE(Z7:AC7)</f>
        <v>2.7000289351851851E-3</v>
      </c>
      <c r="Z7" s="315">
        <v>2.7462962962962966E-3</v>
      </c>
      <c r="AA7" s="333">
        <v>2.7289351851851854E-3</v>
      </c>
      <c r="AB7" s="333">
        <v>2.7149305555555555E-3</v>
      </c>
      <c r="AC7" s="333">
        <v>2.6099537037037033E-3</v>
      </c>
      <c r="AD7" s="313">
        <f>AVERAGE(AE7:AH7)</f>
        <v>1.002770061728395E-2</v>
      </c>
      <c r="AE7" s="315">
        <v>1.0067129629629629E-2</v>
      </c>
      <c r="AF7" s="363" t="s">
        <v>105</v>
      </c>
      <c r="AG7" s="310">
        <v>1.0183680555555555E-2</v>
      </c>
      <c r="AH7" s="333">
        <v>9.8322916666666663E-3</v>
      </c>
      <c r="AI7" s="313"/>
      <c r="AJ7" s="313"/>
      <c r="AK7" s="313"/>
      <c r="AL7" s="313"/>
      <c r="AM7" s="313"/>
    </row>
    <row r="8" spans="1:39" x14ac:dyDescent="0.2">
      <c r="A8" s="45">
        <v>32</v>
      </c>
      <c r="B8" s="313">
        <f t="shared" ref="B8:B14" si="1">C8/1.56</f>
        <v>1.7249821937321937E-4</v>
      </c>
      <c r="C8" s="313">
        <f t="shared" ref="C8:C14" si="2">AVERAGE(D8:G8)</f>
        <v>2.6909722222222222E-4</v>
      </c>
      <c r="D8" s="314" t="s">
        <v>105</v>
      </c>
      <c r="E8" s="307" t="s">
        <v>105</v>
      </c>
      <c r="F8" s="307" t="s">
        <v>105</v>
      </c>
      <c r="G8" s="331">
        <v>2.6909722222222222E-4</v>
      </c>
      <c r="H8" s="313">
        <f t="shared" ref="H8:H14" si="3">I8/1.34</f>
        <v>4.0431522940851295E-4</v>
      </c>
      <c r="I8" s="313">
        <f t="shared" ref="I8:I14" si="4">AVERAGE(J8:M8)</f>
        <v>5.4178240740740738E-4</v>
      </c>
      <c r="J8" s="314" t="s">
        <v>105</v>
      </c>
      <c r="K8" s="307" t="s">
        <v>105</v>
      </c>
      <c r="L8" s="307" t="s">
        <v>105</v>
      </c>
      <c r="M8" s="331">
        <v>5.4178240740740738E-4</v>
      </c>
      <c r="N8" s="313">
        <f t="shared" ref="N8:N14" si="5">O8/1.372</f>
        <v>7.6614971385379556E-4</v>
      </c>
      <c r="O8" s="313">
        <f t="shared" si="0"/>
        <v>1.0511574074074076E-3</v>
      </c>
      <c r="P8" s="315" t="s">
        <v>105</v>
      </c>
      <c r="Q8" s="310" t="s">
        <v>105</v>
      </c>
      <c r="R8" s="310" t="s">
        <v>105</v>
      </c>
      <c r="S8" s="333">
        <v>1.0511574074074076E-3</v>
      </c>
      <c r="T8" s="313"/>
      <c r="U8" s="313"/>
      <c r="V8" s="313"/>
      <c r="W8" s="313"/>
      <c r="X8" s="313"/>
      <c r="Y8" s="317"/>
      <c r="Z8" s="313"/>
      <c r="AA8" s="313"/>
      <c r="AB8" s="313"/>
      <c r="AC8" s="313"/>
      <c r="AD8" s="317"/>
      <c r="AE8" s="313"/>
      <c r="AF8" s="313"/>
      <c r="AG8" s="313"/>
      <c r="AH8" s="313"/>
      <c r="AI8" s="313"/>
      <c r="AJ8" s="313"/>
      <c r="AK8" s="313"/>
      <c r="AL8" s="313"/>
      <c r="AM8" s="313"/>
    </row>
    <row r="9" spans="1:39" x14ac:dyDescent="0.2">
      <c r="A9" s="45">
        <v>33</v>
      </c>
      <c r="B9" s="313">
        <f t="shared" si="1"/>
        <v>1.2775997150997148E-4</v>
      </c>
      <c r="C9" s="313">
        <f t="shared" si="2"/>
        <v>1.9930555555555552E-4</v>
      </c>
      <c r="D9" s="314">
        <v>1.9768518518518515E-4</v>
      </c>
      <c r="E9" s="331">
        <v>2.0636574074074071E-4</v>
      </c>
      <c r="F9" s="331">
        <v>2.0520833333333331E-4</v>
      </c>
      <c r="G9" s="331">
        <v>1.8796296296296294E-4</v>
      </c>
      <c r="H9" s="313">
        <f t="shared" si="3"/>
        <v>2.504836926478717E-4</v>
      </c>
      <c r="I9" s="313">
        <f t="shared" si="4"/>
        <v>3.3564814814814812E-4</v>
      </c>
      <c r="J9" s="314" t="s">
        <v>105</v>
      </c>
      <c r="K9" s="307" t="s">
        <v>105</v>
      </c>
      <c r="L9" s="307" t="s">
        <v>105</v>
      </c>
      <c r="M9" s="331">
        <v>3.3564814814814812E-4</v>
      </c>
      <c r="N9" s="313">
        <f t="shared" si="5"/>
        <v>4.8886121909081097E-4</v>
      </c>
      <c r="O9" s="313">
        <f t="shared" si="0"/>
        <v>6.7071759259259265E-4</v>
      </c>
      <c r="P9" s="315" t="s">
        <v>105</v>
      </c>
      <c r="Q9" s="310" t="s">
        <v>105</v>
      </c>
      <c r="R9" s="310" t="s">
        <v>105</v>
      </c>
      <c r="S9" s="333">
        <v>6.7071759259259265E-4</v>
      </c>
      <c r="T9" s="313">
        <f t="shared" ref="T9:T14" si="6">AVERAGE(U9:X9)</f>
        <v>1.302314814814815E-3</v>
      </c>
      <c r="U9" s="315" t="s">
        <v>105</v>
      </c>
      <c r="V9" s="310" t="s">
        <v>105</v>
      </c>
      <c r="W9" s="310" t="s">
        <v>105</v>
      </c>
      <c r="X9" s="333">
        <v>1.302314814814815E-3</v>
      </c>
      <c r="Y9" s="313">
        <f t="shared" ref="Y9:Y14" si="7">AVERAGE(Z9:AC9)</f>
        <v>3.0253472222222222E-3</v>
      </c>
      <c r="Z9" s="315" t="s">
        <v>105</v>
      </c>
      <c r="AA9" s="310" t="s">
        <v>105</v>
      </c>
      <c r="AB9" s="310" t="s">
        <v>105</v>
      </c>
      <c r="AC9" s="333">
        <v>3.0253472222222222E-3</v>
      </c>
      <c r="AD9" s="317"/>
      <c r="AE9" s="313"/>
      <c r="AF9" s="313"/>
      <c r="AG9" s="313"/>
      <c r="AH9" s="313"/>
      <c r="AI9" s="313"/>
      <c r="AJ9" s="313"/>
      <c r="AK9" s="313"/>
      <c r="AL9" s="313"/>
      <c r="AM9" s="313"/>
    </row>
    <row r="10" spans="1:39" x14ac:dyDescent="0.2">
      <c r="A10" s="45">
        <v>34</v>
      </c>
      <c r="B10" s="313">
        <f t="shared" si="1"/>
        <v>1.109738544634378E-4</v>
      </c>
      <c r="C10" s="313">
        <f t="shared" si="2"/>
        <v>1.7311921296296297E-4</v>
      </c>
      <c r="D10" s="314">
        <v>1.7349537037037038E-4</v>
      </c>
      <c r="E10" s="331">
        <v>1.7789351851851853E-4</v>
      </c>
      <c r="F10" s="331">
        <v>1.7372685185185186E-4</v>
      </c>
      <c r="G10" s="332">
        <v>1.673611111111111E-4</v>
      </c>
      <c r="H10" s="313">
        <f t="shared" si="3"/>
        <v>2.3280587801732079E-4</v>
      </c>
      <c r="I10" s="313">
        <f t="shared" si="4"/>
        <v>3.1195987654320987E-4</v>
      </c>
      <c r="J10" s="314">
        <v>3.1412037037037037E-4</v>
      </c>
      <c r="K10" s="307" t="s">
        <v>105</v>
      </c>
      <c r="L10" s="307">
        <v>3.2187499999999995E-4</v>
      </c>
      <c r="M10" s="332">
        <v>2.9988425925925923E-4</v>
      </c>
      <c r="N10" s="313">
        <f t="shared" si="5"/>
        <v>4.2384844149299922E-4</v>
      </c>
      <c r="O10" s="313">
        <f t="shared" si="0"/>
        <v>5.8152006172839494E-4</v>
      </c>
      <c r="P10" s="314">
        <v>5.8495370370370363E-4</v>
      </c>
      <c r="Q10" s="307" t="s">
        <v>105</v>
      </c>
      <c r="R10" s="307">
        <v>5.9155092592592592E-4</v>
      </c>
      <c r="S10" s="331">
        <v>5.6805555555555548E-4</v>
      </c>
      <c r="T10" s="313">
        <f t="shared" si="6"/>
        <v>1.1927951388888886E-3</v>
      </c>
      <c r="U10" s="315">
        <v>1.2078703703703702E-3</v>
      </c>
      <c r="V10" s="333">
        <v>1.2221064814814816E-3</v>
      </c>
      <c r="W10" s="333">
        <v>1.2210648148148148E-3</v>
      </c>
      <c r="X10" s="333">
        <v>1.1201388888888888E-3</v>
      </c>
      <c r="Y10" s="313">
        <f t="shared" si="7"/>
        <v>2.1982638888888889E-3</v>
      </c>
      <c r="Z10" s="315" t="s">
        <v>105</v>
      </c>
      <c r="AA10" s="310" t="s">
        <v>105</v>
      </c>
      <c r="AB10" s="310" t="s">
        <v>105</v>
      </c>
      <c r="AC10" s="333">
        <v>2.1982638888888889E-3</v>
      </c>
      <c r="AD10" s="313">
        <f>AVERAGE(AE10:AH10)</f>
        <v>8.3564814814814804E-3</v>
      </c>
      <c r="AE10" s="315" t="s">
        <v>105</v>
      </c>
      <c r="AF10" s="310" t="s">
        <v>105</v>
      </c>
      <c r="AG10" s="310" t="s">
        <v>105</v>
      </c>
      <c r="AH10" s="333">
        <v>8.3564814814814804E-3</v>
      </c>
      <c r="AI10" s="313"/>
      <c r="AJ10" s="313"/>
      <c r="AK10" s="313"/>
      <c r="AL10" s="313"/>
      <c r="AM10" s="313"/>
    </row>
    <row r="11" spans="1:39" x14ac:dyDescent="0.2">
      <c r="A11" s="45">
        <v>35</v>
      </c>
      <c r="B11" s="313">
        <f t="shared" si="1"/>
        <v>8.5358796296296295E-5</v>
      </c>
      <c r="C11" s="313">
        <f t="shared" si="2"/>
        <v>1.3315972222222223E-4</v>
      </c>
      <c r="D11" s="314">
        <v>1.3622685185185184E-4</v>
      </c>
      <c r="E11" s="331">
        <v>1.3275462962962964E-4</v>
      </c>
      <c r="F11" s="331">
        <v>1.3182870370370372E-4</v>
      </c>
      <c r="G11" s="331">
        <v>1.3182870370370372E-4</v>
      </c>
      <c r="H11" s="313">
        <f t="shared" si="3"/>
        <v>1.9928568960751795E-4</v>
      </c>
      <c r="I11" s="313">
        <f t="shared" si="4"/>
        <v>2.6704282407407406E-4</v>
      </c>
      <c r="J11" s="314">
        <v>2.6666666666666668E-4</v>
      </c>
      <c r="K11" s="331">
        <v>2.6909722222222222E-4</v>
      </c>
      <c r="L11" s="331">
        <v>2.6620370370370372E-4</v>
      </c>
      <c r="M11" s="331">
        <v>2.6620370370370372E-4</v>
      </c>
      <c r="N11" s="313">
        <f t="shared" si="5"/>
        <v>4.7755709426627787E-4</v>
      </c>
      <c r="O11" s="313">
        <f t="shared" si="0"/>
        <v>6.5520833333333327E-4</v>
      </c>
      <c r="P11" s="315" t="s">
        <v>105</v>
      </c>
      <c r="Q11" s="310" t="s">
        <v>105</v>
      </c>
      <c r="R11" s="310" t="s">
        <v>105</v>
      </c>
      <c r="S11" s="333">
        <v>6.5520833333333327E-4</v>
      </c>
      <c r="T11" s="313">
        <f t="shared" si="6"/>
        <v>1.7299768518518517E-3</v>
      </c>
      <c r="U11" s="315" t="s">
        <v>105</v>
      </c>
      <c r="V11" s="310" t="s">
        <v>105</v>
      </c>
      <c r="W11" s="310" t="s">
        <v>105</v>
      </c>
      <c r="X11" s="333">
        <v>1.7299768518518517E-3</v>
      </c>
      <c r="Y11" s="313">
        <f t="shared" si="7"/>
        <v>3.456597222222222E-3</v>
      </c>
      <c r="Z11" s="315" t="s">
        <v>105</v>
      </c>
      <c r="AA11" s="310" t="s">
        <v>105</v>
      </c>
      <c r="AB11" s="310" t="s">
        <v>105</v>
      </c>
      <c r="AC11" s="333">
        <v>3.456597222222222E-3</v>
      </c>
      <c r="AD11" s="313">
        <f>AVERAGE(AE11:AH11)</f>
        <v>1.2296527777777779E-2</v>
      </c>
      <c r="AE11" s="315" t="s">
        <v>105</v>
      </c>
      <c r="AF11" s="310" t="s">
        <v>105</v>
      </c>
      <c r="AG11" s="310" t="s">
        <v>105</v>
      </c>
      <c r="AH11" s="333">
        <v>1.2296527777777779E-2</v>
      </c>
      <c r="AI11" s="313"/>
      <c r="AJ11" s="313"/>
      <c r="AK11" s="313"/>
      <c r="AL11" s="313"/>
      <c r="AM11" s="313"/>
    </row>
    <row r="12" spans="1:39" x14ac:dyDescent="0.2">
      <c r="A12" s="45">
        <v>36</v>
      </c>
      <c r="B12" s="313">
        <f t="shared" si="1"/>
        <v>8.7714417141500467E-5</v>
      </c>
      <c r="C12" s="313">
        <f t="shared" si="2"/>
        <v>1.3683449074074073E-4</v>
      </c>
      <c r="D12" s="314">
        <v>1.3564814814814814E-4</v>
      </c>
      <c r="E12" s="331">
        <v>1.3888888888888889E-4</v>
      </c>
      <c r="F12" s="331">
        <v>1.3715277777777776E-4</v>
      </c>
      <c r="G12" s="331">
        <v>1.3564814814814814E-4</v>
      </c>
      <c r="H12" s="313">
        <f t="shared" si="3"/>
        <v>2.1080937903077208E-4</v>
      </c>
      <c r="I12" s="313">
        <f t="shared" si="4"/>
        <v>2.8248456790123461E-4</v>
      </c>
      <c r="J12" s="314">
        <v>2.7881944444444444E-4</v>
      </c>
      <c r="K12" s="307" t="s">
        <v>105</v>
      </c>
      <c r="L12" s="307">
        <v>2.8981481481481485E-4</v>
      </c>
      <c r="M12" s="331">
        <v>2.7881944444444444E-4</v>
      </c>
      <c r="N12" s="313">
        <f t="shared" si="5"/>
        <v>4.4250587139617754E-4</v>
      </c>
      <c r="O12" s="313">
        <f t="shared" si="0"/>
        <v>6.0711805555555562E-4</v>
      </c>
      <c r="P12" s="314">
        <v>5.9849537037037044E-4</v>
      </c>
      <c r="Q12" s="331">
        <v>6.2037037037037041E-4</v>
      </c>
      <c r="R12" s="331">
        <v>6.111111111111111E-4</v>
      </c>
      <c r="S12" s="331">
        <v>5.9849537037037044E-4</v>
      </c>
      <c r="T12" s="313">
        <f t="shared" si="6"/>
        <v>1.4701099537037037E-3</v>
      </c>
      <c r="U12" s="315">
        <v>1.475E-3</v>
      </c>
      <c r="V12" s="310">
        <v>1.4165509259259259E-3</v>
      </c>
      <c r="W12" s="310">
        <v>1.5723379629629629E-3</v>
      </c>
      <c r="X12" s="333">
        <v>1.4165509259259259E-3</v>
      </c>
      <c r="Y12" s="313">
        <f t="shared" si="7"/>
        <v>3.1584490740740744E-3</v>
      </c>
      <c r="Z12" s="315" t="s">
        <v>105</v>
      </c>
      <c r="AA12" s="310" t="s">
        <v>105</v>
      </c>
      <c r="AB12" s="310" t="s">
        <v>105</v>
      </c>
      <c r="AC12" s="333">
        <v>3.1584490740740744E-3</v>
      </c>
      <c r="AD12" s="313">
        <f>AVERAGE(AE12:AH12)</f>
        <v>1.2772222222222221E-2</v>
      </c>
      <c r="AE12" s="315" t="s">
        <v>105</v>
      </c>
      <c r="AF12" s="310" t="s">
        <v>105</v>
      </c>
      <c r="AG12" s="310" t="s">
        <v>105</v>
      </c>
      <c r="AH12" s="333">
        <v>1.2772222222222221E-2</v>
      </c>
      <c r="AI12" s="313"/>
      <c r="AJ12" s="313"/>
      <c r="AK12" s="313"/>
      <c r="AL12" s="313"/>
      <c r="AM12" s="313"/>
    </row>
    <row r="13" spans="1:39" x14ac:dyDescent="0.2">
      <c r="A13" s="45">
        <v>37</v>
      </c>
      <c r="B13" s="313">
        <f t="shared" si="1"/>
        <v>8.265075973409305E-5</v>
      </c>
      <c r="C13" s="313">
        <f t="shared" si="2"/>
        <v>1.2893518518518516E-4</v>
      </c>
      <c r="D13" s="320">
        <v>1.3287037037037035E-4</v>
      </c>
      <c r="E13" s="331">
        <v>1.2939814814814815E-4</v>
      </c>
      <c r="F13" s="332">
        <v>1.267361111111111E-4</v>
      </c>
      <c r="G13" s="331">
        <v>1.267361111111111E-4</v>
      </c>
      <c r="H13" s="313">
        <f t="shared" si="3"/>
        <v>1.9144727750138203E-4</v>
      </c>
      <c r="I13" s="313">
        <f t="shared" si="4"/>
        <v>2.5653935185185193E-4</v>
      </c>
      <c r="J13" s="314">
        <v>2.6157407407407412E-4</v>
      </c>
      <c r="K13" s="331">
        <v>2.5740740740740742E-4</v>
      </c>
      <c r="L13" s="331">
        <v>2.53587962962963E-4</v>
      </c>
      <c r="M13" s="331">
        <v>2.53587962962963E-4</v>
      </c>
      <c r="N13" s="313">
        <f t="shared" si="5"/>
        <v>4.2044595616024183E-4</v>
      </c>
      <c r="O13" s="313">
        <f t="shared" si="0"/>
        <v>5.7685185185185183E-4</v>
      </c>
      <c r="P13" s="314">
        <v>5.8356481481481486E-4</v>
      </c>
      <c r="Q13" s="331">
        <v>5.8171296296296302E-4</v>
      </c>
      <c r="R13" s="331">
        <v>5.7106481481481483E-4</v>
      </c>
      <c r="S13" s="331">
        <v>5.7106481481481483E-4</v>
      </c>
      <c r="T13" s="313">
        <f t="shared" si="6"/>
        <v>1.4026620370370371E-3</v>
      </c>
      <c r="U13" s="315">
        <v>1.399537037037037E-3</v>
      </c>
      <c r="V13" s="310" t="s">
        <v>105</v>
      </c>
      <c r="W13" s="310">
        <v>1.4523148148148149E-3</v>
      </c>
      <c r="X13" s="333">
        <v>1.3561342592592592E-3</v>
      </c>
      <c r="Y13" s="313">
        <f t="shared" si="7"/>
        <v>2.9029224537037036E-3</v>
      </c>
      <c r="Z13" s="315">
        <v>2.8827546296296296E-3</v>
      </c>
      <c r="AA13" s="333">
        <v>3.0982638888888887E-3</v>
      </c>
      <c r="AB13" s="333">
        <v>2.8582175925925928E-3</v>
      </c>
      <c r="AC13" s="333">
        <v>2.7724537037037036E-3</v>
      </c>
      <c r="AD13" s="313">
        <f>AVERAGE(AE13:AH13)</f>
        <v>1.1047453703703703E-2</v>
      </c>
      <c r="AE13" s="315" t="s">
        <v>105</v>
      </c>
      <c r="AF13" s="310" t="s">
        <v>105</v>
      </c>
      <c r="AG13" s="310" t="s">
        <v>105</v>
      </c>
      <c r="AH13" s="334">
        <v>1.1047453703703703E-2</v>
      </c>
      <c r="AI13" s="313"/>
      <c r="AJ13" s="313"/>
      <c r="AK13" s="313"/>
      <c r="AL13" s="313"/>
      <c r="AM13" s="313"/>
    </row>
    <row r="14" spans="1:39" x14ac:dyDescent="0.2">
      <c r="A14" s="45">
        <v>38</v>
      </c>
      <c r="B14" s="313">
        <f t="shared" si="1"/>
        <v>8.1018518518518516E-5</v>
      </c>
      <c r="C14" s="313">
        <f t="shared" si="2"/>
        <v>1.2638888888888888E-4</v>
      </c>
      <c r="D14" s="314">
        <v>1.273148148148148E-4</v>
      </c>
      <c r="E14" s="331">
        <v>1.273148148148148E-4</v>
      </c>
      <c r="F14" s="331">
        <v>1.2662037037037036E-4</v>
      </c>
      <c r="G14" s="331">
        <v>1.2430555555555554E-4</v>
      </c>
      <c r="H14" s="313">
        <f t="shared" si="3"/>
        <v>1.9341947669062099E-4</v>
      </c>
      <c r="I14" s="313">
        <f t="shared" si="4"/>
        <v>2.5918209876543214E-4</v>
      </c>
      <c r="J14" s="314">
        <v>2.6238425925925924E-4</v>
      </c>
      <c r="K14" s="307" t="s">
        <v>105</v>
      </c>
      <c r="L14" s="307">
        <v>2.6261574074074078E-4</v>
      </c>
      <c r="M14" s="331">
        <v>2.5254629629629634E-4</v>
      </c>
      <c r="N14" s="313">
        <f t="shared" si="5"/>
        <v>4.2337743629197706E-4</v>
      </c>
      <c r="O14" s="313">
        <f t="shared" si="0"/>
        <v>5.8087384259259257E-4</v>
      </c>
      <c r="P14" s="314">
        <v>5.9143518518518518E-4</v>
      </c>
      <c r="Q14" s="331">
        <v>5.8252314814814809E-4</v>
      </c>
      <c r="R14" s="331">
        <v>5.7858796296296293E-4</v>
      </c>
      <c r="S14" s="331">
        <v>5.7094907407407409E-4</v>
      </c>
      <c r="T14" s="313">
        <f t="shared" si="6"/>
        <v>1.3978009259259258E-3</v>
      </c>
      <c r="U14" s="315">
        <v>1.4137731481481482E-3</v>
      </c>
      <c r="V14" s="310" t="s">
        <v>105</v>
      </c>
      <c r="W14" s="310">
        <v>1.4164351851851853E-3</v>
      </c>
      <c r="X14" s="334">
        <v>1.3631944444444444E-3</v>
      </c>
      <c r="Y14" s="313">
        <f t="shared" si="7"/>
        <v>2.7543981481481482E-3</v>
      </c>
      <c r="Z14" s="315">
        <v>2.8013888888888884E-3</v>
      </c>
      <c r="AA14" s="333">
        <v>2.8133101851851856E-3</v>
      </c>
      <c r="AB14" s="333">
        <v>2.765277777777778E-3</v>
      </c>
      <c r="AC14" s="333">
        <v>2.6376157407407407E-3</v>
      </c>
      <c r="AD14" s="313">
        <f>AVERAGE(AE14:AH14)</f>
        <v>1.0421527777777778E-2</v>
      </c>
      <c r="AE14" s="315" t="s">
        <v>105</v>
      </c>
      <c r="AF14" s="310" t="s">
        <v>105</v>
      </c>
      <c r="AG14" s="310" t="s">
        <v>105</v>
      </c>
      <c r="AH14" s="333">
        <v>1.0421527777777778E-2</v>
      </c>
      <c r="AI14" s="313">
        <f>AVERAGE(AJ14:AM14)</f>
        <v>4.9554398148148146E-4</v>
      </c>
      <c r="AJ14" s="313">
        <v>4.7245370370370372E-4</v>
      </c>
      <c r="AK14" s="316" t="s">
        <v>105</v>
      </c>
      <c r="AL14" s="316" t="s">
        <v>105</v>
      </c>
      <c r="AM14" s="313">
        <v>5.1863425925925927E-4</v>
      </c>
    </row>
    <row r="15" spans="1:39" x14ac:dyDescent="0.2">
      <c r="A15" s="45">
        <v>40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7"/>
      <c r="U15" s="313"/>
      <c r="V15" s="313"/>
      <c r="W15" s="313"/>
      <c r="X15" s="313"/>
      <c r="Y15" s="317"/>
      <c r="Z15" s="313"/>
      <c r="AA15" s="313"/>
      <c r="AB15" s="313"/>
      <c r="AC15" s="313"/>
      <c r="AD15" s="317"/>
      <c r="AE15" s="313"/>
      <c r="AF15" s="313"/>
      <c r="AG15" s="313"/>
      <c r="AH15" s="313"/>
      <c r="AI15" s="313"/>
      <c r="AJ15" s="313"/>
      <c r="AK15" s="313"/>
      <c r="AL15" s="313"/>
      <c r="AM15" s="313"/>
    </row>
    <row r="16" spans="1:39" x14ac:dyDescent="0.2">
      <c r="A16" s="45">
        <v>42</v>
      </c>
      <c r="B16" s="313">
        <f t="shared" ref="B16:B23" si="8">C16/1.56</f>
        <v>9.0267885406774301E-5</v>
      </c>
      <c r="C16" s="313">
        <f t="shared" ref="C16:C23" si="9">AVERAGE(D16:G16)</f>
        <v>1.4081790123456791E-4</v>
      </c>
      <c r="D16" s="314">
        <v>1.4375E-4</v>
      </c>
      <c r="E16" s="331" t="s">
        <v>105</v>
      </c>
      <c r="F16" s="331">
        <v>1.3935185185185185E-4</v>
      </c>
      <c r="G16" s="331">
        <v>1.3935185185185185E-4</v>
      </c>
      <c r="H16" s="313">
        <f t="shared" ref="H16:H23" si="10">I16/1.34</f>
        <v>2.2465796019900498E-4</v>
      </c>
      <c r="I16" s="313">
        <f t="shared" ref="I16:I23" si="11">AVERAGE(J16:M16)</f>
        <v>3.0104166666666669E-4</v>
      </c>
      <c r="J16" s="319" t="s">
        <v>112</v>
      </c>
      <c r="K16" s="360" t="s">
        <v>112</v>
      </c>
      <c r="L16" s="360" t="s">
        <v>112</v>
      </c>
      <c r="M16" s="332">
        <v>3.0104166666666669E-4</v>
      </c>
      <c r="N16" s="313">
        <f t="shared" ref="N16:N23" si="12">O16/1.372</f>
        <v>0</v>
      </c>
      <c r="O16" s="313"/>
      <c r="P16" s="315" t="s">
        <v>105</v>
      </c>
      <c r="Q16" s="315" t="s">
        <v>105</v>
      </c>
      <c r="R16" s="315" t="s">
        <v>105</v>
      </c>
      <c r="S16" s="372" t="s">
        <v>105</v>
      </c>
      <c r="T16" s="313"/>
      <c r="U16" s="314" t="s">
        <v>105</v>
      </c>
      <c r="V16" s="310" t="s">
        <v>105</v>
      </c>
      <c r="W16" s="307" t="s">
        <v>105</v>
      </c>
      <c r="X16" s="321" t="s">
        <v>105</v>
      </c>
      <c r="Y16" s="317"/>
      <c r="Z16" s="313"/>
      <c r="AA16" s="313"/>
      <c r="AB16" s="313"/>
      <c r="AC16" s="313"/>
      <c r="AD16" s="317"/>
      <c r="AE16" s="313"/>
      <c r="AF16" s="313"/>
      <c r="AG16" s="313"/>
      <c r="AH16" s="313"/>
      <c r="AI16" s="313"/>
      <c r="AJ16" s="313"/>
      <c r="AK16" s="313"/>
      <c r="AL16" s="313"/>
      <c r="AM16" s="313"/>
    </row>
    <row r="17" spans="1:39" x14ac:dyDescent="0.2">
      <c r="A17" s="294">
        <v>43</v>
      </c>
      <c r="B17" s="322">
        <f t="shared" si="8"/>
        <v>8.252710509654955E-5</v>
      </c>
      <c r="C17" s="322">
        <f t="shared" si="9"/>
        <v>1.287422839506173E-4</v>
      </c>
      <c r="D17" s="323">
        <v>1.2604166666666669E-4</v>
      </c>
      <c r="E17" s="359">
        <v>1.2754629629629631E-4</v>
      </c>
      <c r="F17" s="359">
        <v>1.326388888888889E-4</v>
      </c>
      <c r="G17" s="332" t="s">
        <v>105</v>
      </c>
      <c r="H17" s="322">
        <f t="shared" si="10"/>
        <v>3.4126243781094527E-4</v>
      </c>
      <c r="I17" s="322">
        <f t="shared" si="11"/>
        <v>4.5729166666666666E-4</v>
      </c>
      <c r="J17" s="323" t="s">
        <v>112</v>
      </c>
      <c r="K17" s="370"/>
      <c r="L17" s="370"/>
      <c r="M17" s="332">
        <v>4.5729166666666666E-4</v>
      </c>
      <c r="N17" s="322">
        <f t="shared" ref="N17" si="13">O17/1.372</f>
        <v>7.8369641507396604E-4</v>
      </c>
      <c r="O17" s="322">
        <f t="shared" ref="O17" si="14">AVERAGE(P17:S17)</f>
        <v>1.0752314814814815E-3</v>
      </c>
      <c r="P17" s="323"/>
      <c r="Q17" s="370"/>
      <c r="R17" s="371"/>
      <c r="S17" s="333">
        <v>1.0752314814814815E-3</v>
      </c>
      <c r="T17" s="313">
        <f t="shared" ref="T17:T24" si="15">AVERAGE(U17:X17)</f>
        <v>3.3873842592592588E-3</v>
      </c>
      <c r="U17" s="322"/>
      <c r="V17" s="322"/>
      <c r="W17" s="322"/>
      <c r="X17" s="334">
        <v>3.3873842592592588E-3</v>
      </c>
      <c r="Y17" s="317"/>
      <c r="Z17" s="313"/>
      <c r="AA17" s="313"/>
      <c r="AB17" s="313"/>
      <c r="AC17" s="313"/>
      <c r="AD17" s="317"/>
      <c r="AE17" s="313"/>
      <c r="AF17" s="313"/>
      <c r="AG17" s="313"/>
      <c r="AH17" s="313"/>
      <c r="AI17" s="313"/>
      <c r="AJ17" s="313"/>
      <c r="AK17" s="313"/>
      <c r="AL17" s="313"/>
      <c r="AM17" s="313"/>
    </row>
    <row r="18" spans="1:39" x14ac:dyDescent="0.2">
      <c r="A18" s="45">
        <v>44</v>
      </c>
      <c r="B18" s="313">
        <f t="shared" si="8"/>
        <v>8.1760446343779662E-5</v>
      </c>
      <c r="C18" s="313">
        <f t="shared" si="9"/>
        <v>1.2754629629629628E-4</v>
      </c>
      <c r="D18" s="314">
        <v>1.273148148148148E-4</v>
      </c>
      <c r="E18" s="331" t="s">
        <v>105</v>
      </c>
      <c r="F18" s="331">
        <v>1.2800925925925927E-4</v>
      </c>
      <c r="G18" s="331">
        <v>1.273148148148148E-4</v>
      </c>
      <c r="H18" s="313">
        <f t="shared" si="10"/>
        <v>2.0055970149253726E-4</v>
      </c>
      <c r="I18" s="313">
        <f t="shared" si="11"/>
        <v>2.6874999999999995E-4</v>
      </c>
      <c r="J18" s="314">
        <v>2.7766203703703704E-4</v>
      </c>
      <c r="K18" s="331" t="s">
        <v>105</v>
      </c>
      <c r="L18" s="331">
        <v>2.645833333333333E-4</v>
      </c>
      <c r="M18" s="331">
        <v>2.640046296296296E-4</v>
      </c>
      <c r="N18" s="313">
        <f t="shared" si="12"/>
        <v>4.4134593321455565E-4</v>
      </c>
      <c r="O18" s="313">
        <f t="shared" ref="O18:O23" si="16">AVERAGE(P18:S18)</f>
        <v>6.0552662037037042E-4</v>
      </c>
      <c r="P18" s="314">
        <v>6.1597222222222229E-4</v>
      </c>
      <c r="Q18" s="307">
        <v>5.7476851851851851E-4</v>
      </c>
      <c r="R18" s="307">
        <v>6.1793981481481487E-4</v>
      </c>
      <c r="S18" s="331">
        <v>6.134259259259259E-4</v>
      </c>
      <c r="T18" s="313">
        <f t="shared" si="15"/>
        <v>1.4195601851851852E-3</v>
      </c>
      <c r="U18" s="314" t="s">
        <v>105</v>
      </c>
      <c r="V18" s="310" t="s">
        <v>105</v>
      </c>
      <c r="W18" s="307" t="s">
        <v>105</v>
      </c>
      <c r="X18" s="334">
        <v>1.4195601851851852E-3</v>
      </c>
      <c r="Y18" s="313">
        <f t="shared" ref="Y18:Y23" si="17">AVERAGE(Z18:AC18)</f>
        <v>3.063310185185185E-3</v>
      </c>
      <c r="Z18" s="315" t="s">
        <v>105</v>
      </c>
      <c r="AA18" s="310" t="s">
        <v>105</v>
      </c>
      <c r="AB18" s="310" t="s">
        <v>105</v>
      </c>
      <c r="AC18" s="333">
        <v>3.063310185185185E-3</v>
      </c>
      <c r="AD18" s="313">
        <f t="shared" ref="AD18:AD23" si="18">AVERAGE(AE18:AH18)</f>
        <v>1.3790509259259259E-2</v>
      </c>
      <c r="AE18" s="315" t="s">
        <v>105</v>
      </c>
      <c r="AF18" s="310" t="s">
        <v>105</v>
      </c>
      <c r="AG18" s="310" t="s">
        <v>105</v>
      </c>
      <c r="AH18" s="333">
        <v>1.3790509259259259E-2</v>
      </c>
      <c r="AI18" s="313"/>
      <c r="AJ18" s="313"/>
      <c r="AK18" s="313"/>
      <c r="AL18" s="313"/>
      <c r="AM18" s="313"/>
    </row>
    <row r="19" spans="1:39" x14ac:dyDescent="0.2">
      <c r="A19" s="45">
        <v>46</v>
      </c>
      <c r="B19" s="313">
        <f t="shared" si="8"/>
        <v>7.7902421652421638E-5</v>
      </c>
      <c r="C19" s="313">
        <f t="shared" si="9"/>
        <v>1.2152777777777776E-4</v>
      </c>
      <c r="D19" s="314">
        <v>1.2083333333333332E-4</v>
      </c>
      <c r="E19" s="331">
        <v>1.2280092592592591E-4</v>
      </c>
      <c r="F19" s="331">
        <v>1.2187499999999998E-4</v>
      </c>
      <c r="G19" s="332">
        <v>1.2060185185185184E-4</v>
      </c>
      <c r="H19" s="313">
        <f t="shared" si="10"/>
        <v>1.8524276764326518E-4</v>
      </c>
      <c r="I19" s="313">
        <f t="shared" si="11"/>
        <v>2.4822530864197534E-4</v>
      </c>
      <c r="J19" s="314">
        <v>2.4548611111111114E-4</v>
      </c>
      <c r="K19" s="307" t="s">
        <v>105</v>
      </c>
      <c r="L19" s="307">
        <v>2.5416666666666665E-4</v>
      </c>
      <c r="M19" s="332">
        <v>2.4502314814814818E-4</v>
      </c>
      <c r="N19" s="313">
        <f t="shared" si="12"/>
        <v>4.0176040654356978E-4</v>
      </c>
      <c r="O19" s="313">
        <f t="shared" si="16"/>
        <v>5.5121527777777775E-4</v>
      </c>
      <c r="P19" s="314">
        <v>5.5405092592592583E-4</v>
      </c>
      <c r="Q19" s="331">
        <v>5.5405092592592583E-4</v>
      </c>
      <c r="R19" s="331">
        <v>5.4837962962962967E-4</v>
      </c>
      <c r="S19" s="331">
        <v>5.4837962962962967E-4</v>
      </c>
      <c r="T19" s="313">
        <f t="shared" si="15"/>
        <v>1.2942129629629629E-3</v>
      </c>
      <c r="U19" s="315" t="s">
        <v>105</v>
      </c>
      <c r="V19" s="310" t="s">
        <v>105</v>
      </c>
      <c r="W19" s="310" t="s">
        <v>105</v>
      </c>
      <c r="X19" s="333">
        <v>1.2942129629629629E-3</v>
      </c>
      <c r="Y19" s="313">
        <f t="shared" si="17"/>
        <v>2.6680844907407404E-3</v>
      </c>
      <c r="Z19" s="315">
        <v>2.6721064814814815E-3</v>
      </c>
      <c r="AA19" s="333">
        <v>2.6924768518518517E-3</v>
      </c>
      <c r="AB19" s="333">
        <v>2.6861111111111109E-3</v>
      </c>
      <c r="AC19" s="333">
        <v>2.6216435185185184E-3</v>
      </c>
      <c r="AD19" s="313">
        <f t="shared" si="18"/>
        <v>9.6302083333333326E-3</v>
      </c>
      <c r="AE19" s="315" t="s">
        <v>105</v>
      </c>
      <c r="AF19" s="310" t="s">
        <v>105</v>
      </c>
      <c r="AG19" s="310" t="s">
        <v>105</v>
      </c>
      <c r="AH19" s="334">
        <v>9.6302083333333326E-3</v>
      </c>
      <c r="AI19" s="313">
        <f>AVERAGE(AJ19:AM19)</f>
        <v>4.8518518518518518E-4</v>
      </c>
      <c r="AJ19" s="313">
        <v>4.7245370370370372E-4</v>
      </c>
      <c r="AK19" s="313">
        <v>5.0138888888888889E-4</v>
      </c>
      <c r="AL19" s="313">
        <v>4.9548611111111115E-4</v>
      </c>
      <c r="AM19" s="313">
        <v>4.7141203703703706E-4</v>
      </c>
    </row>
    <row r="20" spans="1:39" x14ac:dyDescent="0.2">
      <c r="A20" s="45">
        <v>51</v>
      </c>
      <c r="B20" s="313">
        <f t="shared" si="8"/>
        <v>1.5033312559354224E-4</v>
      </c>
      <c r="C20" s="313">
        <f t="shared" si="9"/>
        <v>2.3451967592592592E-4</v>
      </c>
      <c r="D20" s="314">
        <v>2.3530092592592591E-4</v>
      </c>
      <c r="E20" s="331">
        <v>2.3935185185185184E-4</v>
      </c>
      <c r="F20" s="331">
        <v>2.3530092592592591E-4</v>
      </c>
      <c r="G20" s="332">
        <v>2.28125E-4</v>
      </c>
      <c r="H20" s="313">
        <f t="shared" si="10"/>
        <v>3.1994973051409614E-4</v>
      </c>
      <c r="I20" s="313">
        <f t="shared" si="11"/>
        <v>4.2873263888888887E-4</v>
      </c>
      <c r="J20" s="314">
        <v>4.3865740740740736E-4</v>
      </c>
      <c r="K20" s="331">
        <v>4.2951388888888884E-4</v>
      </c>
      <c r="L20" s="331">
        <v>4.2604166666666675E-4</v>
      </c>
      <c r="M20" s="331">
        <v>4.2071759259259259E-4</v>
      </c>
      <c r="N20" s="313">
        <f t="shared" si="12"/>
        <v>6.7841620775294239E-4</v>
      </c>
      <c r="O20" s="313">
        <f t="shared" si="16"/>
        <v>9.3078703703703704E-4</v>
      </c>
      <c r="P20" s="315">
        <v>9.4363425925925919E-4</v>
      </c>
      <c r="Q20" s="310">
        <v>9.3541666666666675E-4</v>
      </c>
      <c r="R20" s="310">
        <v>9.7337962962962959E-4</v>
      </c>
      <c r="S20" s="334">
        <v>8.7071759259259264E-4</v>
      </c>
      <c r="T20" s="313">
        <f t="shared" si="15"/>
        <v>1.7474537037037035E-3</v>
      </c>
      <c r="U20" s="315" t="s">
        <v>105</v>
      </c>
      <c r="V20" s="310" t="s">
        <v>105</v>
      </c>
      <c r="W20" s="310" t="s">
        <v>105</v>
      </c>
      <c r="X20" s="334">
        <v>1.7474537037037035E-3</v>
      </c>
      <c r="Y20" s="313">
        <f t="shared" si="17"/>
        <v>3.3969907407407408E-3</v>
      </c>
      <c r="Z20" s="315" t="s">
        <v>105</v>
      </c>
      <c r="AA20" s="310" t="s">
        <v>105</v>
      </c>
      <c r="AB20" s="310" t="s">
        <v>105</v>
      </c>
      <c r="AC20" s="334">
        <v>3.3969907407407408E-3</v>
      </c>
      <c r="AD20" s="313">
        <f t="shared" si="18"/>
        <v>1.165451388888889E-2</v>
      </c>
      <c r="AE20" s="315" t="s">
        <v>105</v>
      </c>
      <c r="AF20" s="310" t="s">
        <v>105</v>
      </c>
      <c r="AG20" s="310" t="s">
        <v>105</v>
      </c>
      <c r="AH20" s="333">
        <v>1.165451388888889E-2</v>
      </c>
      <c r="AI20" s="313"/>
      <c r="AJ20" s="313"/>
      <c r="AK20" s="313"/>
      <c r="AL20" s="313"/>
      <c r="AM20" s="313"/>
    </row>
    <row r="21" spans="1:39" x14ac:dyDescent="0.2">
      <c r="A21" s="45">
        <v>52</v>
      </c>
      <c r="B21" s="313">
        <f t="shared" si="8"/>
        <v>1.2512612773029439E-4</v>
      </c>
      <c r="C21" s="313">
        <f t="shared" si="9"/>
        <v>1.9519675925925927E-4</v>
      </c>
      <c r="D21" s="314">
        <v>1.9537037037037038E-4</v>
      </c>
      <c r="E21" s="331">
        <v>1.9884259259259258E-4</v>
      </c>
      <c r="F21" s="331">
        <v>1.9664351851851849E-4</v>
      </c>
      <c r="G21" s="331">
        <v>1.8993055555555557E-4</v>
      </c>
      <c r="H21" s="313">
        <f t="shared" si="10"/>
        <v>2.5929380873410726E-4</v>
      </c>
      <c r="I21" s="313">
        <f t="shared" si="11"/>
        <v>3.4745370370370372E-4</v>
      </c>
      <c r="J21" s="314" t="s">
        <v>105</v>
      </c>
      <c r="K21" s="307" t="s">
        <v>105</v>
      </c>
      <c r="L21" s="307" t="s">
        <v>105</v>
      </c>
      <c r="M21" s="331">
        <v>3.4745370370370372E-4</v>
      </c>
      <c r="N21" s="313">
        <f t="shared" si="12"/>
        <v>4.7527939747327505E-4</v>
      </c>
      <c r="O21" s="313">
        <f t="shared" si="16"/>
        <v>6.520833333333334E-4</v>
      </c>
      <c r="P21" s="318">
        <v>6.8576388888888897E-4</v>
      </c>
      <c r="Q21" s="331">
        <v>6.4340277777777779E-4</v>
      </c>
      <c r="R21" s="331">
        <v>6.4108796296296299E-4</v>
      </c>
      <c r="S21" s="332">
        <v>6.3807870370370375E-4</v>
      </c>
      <c r="T21" s="313">
        <f t="shared" si="15"/>
        <v>1.2913194444444445E-3</v>
      </c>
      <c r="U21" s="315" t="s">
        <v>105</v>
      </c>
      <c r="V21" s="310" t="s">
        <v>105</v>
      </c>
      <c r="W21" s="310" t="s">
        <v>105</v>
      </c>
      <c r="X21" s="334">
        <v>1.2913194444444445E-3</v>
      </c>
      <c r="Y21" s="313">
        <f t="shared" si="17"/>
        <v>2.4418981481481483E-3</v>
      </c>
      <c r="Z21" s="315">
        <v>2.5461805555555554E-3</v>
      </c>
      <c r="AA21" s="333">
        <v>2.4273148148148149E-3</v>
      </c>
      <c r="AB21" s="333">
        <v>2.4204861111111111E-3</v>
      </c>
      <c r="AC21" s="333">
        <v>2.3736111111111115E-3</v>
      </c>
      <c r="AD21" s="313">
        <f t="shared" si="18"/>
        <v>8.6520833333333328E-3</v>
      </c>
      <c r="AE21" s="315" t="s">
        <v>105</v>
      </c>
      <c r="AF21" s="310" t="s">
        <v>105</v>
      </c>
      <c r="AG21" s="310" t="s">
        <v>105</v>
      </c>
      <c r="AH21" s="334">
        <v>8.6520833333333328E-3</v>
      </c>
      <c r="AI21" s="313"/>
      <c r="AJ21" s="313"/>
      <c r="AK21" s="313"/>
      <c r="AL21" s="313"/>
      <c r="AM21" s="313"/>
    </row>
    <row r="22" spans="1:39" x14ac:dyDescent="0.2">
      <c r="A22" s="45">
        <v>53</v>
      </c>
      <c r="B22" s="313">
        <f t="shared" si="8"/>
        <v>1.0654083570750237E-4</v>
      </c>
      <c r="C22" s="313">
        <f t="shared" si="9"/>
        <v>1.662037037037037E-4</v>
      </c>
      <c r="D22" s="314">
        <v>1.6886574074074072E-4</v>
      </c>
      <c r="E22" s="331">
        <v>1.6840277777777782E-4</v>
      </c>
      <c r="F22" s="331">
        <v>1.6435185185185183E-4</v>
      </c>
      <c r="G22" s="331">
        <v>1.6319444444444443E-4</v>
      </c>
      <c r="H22" s="313">
        <f t="shared" si="10"/>
        <v>2.1771927400036854E-4</v>
      </c>
      <c r="I22" s="313">
        <f t="shared" si="11"/>
        <v>2.9174382716049387E-4</v>
      </c>
      <c r="J22" s="314">
        <v>2.9270833333333335E-4</v>
      </c>
      <c r="K22" s="307" t="s">
        <v>105</v>
      </c>
      <c r="L22" s="307">
        <v>2.9270833333333335E-4</v>
      </c>
      <c r="M22" s="331">
        <v>2.8981481481481485E-4</v>
      </c>
      <c r="N22" s="313">
        <f t="shared" si="12"/>
        <v>3.9659340918907248E-4</v>
      </c>
      <c r="O22" s="313">
        <f t="shared" si="16"/>
        <v>5.4412615740740745E-4</v>
      </c>
      <c r="P22" s="314">
        <v>5.5648148148148148E-4</v>
      </c>
      <c r="Q22" s="331">
        <v>5.4108796296296294E-4</v>
      </c>
      <c r="R22" s="331">
        <v>5.3946759259259258E-4</v>
      </c>
      <c r="S22" s="331">
        <v>5.3946759259259258E-4</v>
      </c>
      <c r="T22" s="313">
        <f t="shared" si="15"/>
        <v>1.1130497685185184E-3</v>
      </c>
      <c r="U22" s="315">
        <v>1.1642361111111111E-3</v>
      </c>
      <c r="V22" s="333">
        <v>1.1148148148148148E-3</v>
      </c>
      <c r="W22" s="333">
        <v>1.1119212962962964E-3</v>
      </c>
      <c r="X22" s="333">
        <v>1.0612268518518518E-3</v>
      </c>
      <c r="Y22" s="313">
        <f t="shared" si="17"/>
        <v>2.1042534722222222E-3</v>
      </c>
      <c r="Z22" s="315">
        <v>2.2004629629629631E-3</v>
      </c>
      <c r="AA22" s="333">
        <v>2.1277777777777779E-3</v>
      </c>
      <c r="AB22" s="333">
        <v>2.126388888888889E-3</v>
      </c>
      <c r="AC22" s="333">
        <v>1.9623842592592592E-3</v>
      </c>
      <c r="AD22" s="313">
        <f t="shared" si="18"/>
        <v>7.3749710648148142E-3</v>
      </c>
      <c r="AE22" s="315">
        <v>8.2769675925925927E-3</v>
      </c>
      <c r="AF22" s="333">
        <v>7.1833333333333332E-3</v>
      </c>
      <c r="AG22" s="333">
        <v>7.2938657407407405E-3</v>
      </c>
      <c r="AH22" s="334">
        <v>6.7457175925925922E-3</v>
      </c>
      <c r="AI22" s="313"/>
      <c r="AJ22" s="313"/>
      <c r="AK22" s="313"/>
      <c r="AL22" s="313"/>
      <c r="AM22" s="313"/>
    </row>
    <row r="23" spans="1:39" x14ac:dyDescent="0.2">
      <c r="A23" s="45">
        <v>54</v>
      </c>
      <c r="B23" s="313">
        <f t="shared" si="8"/>
        <v>1.0240458808167142E-4</v>
      </c>
      <c r="C23" s="313">
        <f t="shared" si="9"/>
        <v>1.5975115740740742E-4</v>
      </c>
      <c r="D23" s="314">
        <v>1.6168981481481481E-4</v>
      </c>
      <c r="E23" s="331">
        <v>1.6030092592592593E-4</v>
      </c>
      <c r="F23" s="331">
        <v>1.5925925925925924E-4</v>
      </c>
      <c r="G23" s="331">
        <v>1.5775462962962962E-4</v>
      </c>
      <c r="H23" s="313">
        <f t="shared" si="10"/>
        <v>2.1293992997973096E-4</v>
      </c>
      <c r="I23" s="313">
        <f t="shared" si="11"/>
        <v>2.853395061728395E-4</v>
      </c>
      <c r="J23" s="314">
        <v>2.8773148148148148E-4</v>
      </c>
      <c r="K23" s="307" t="s">
        <v>105</v>
      </c>
      <c r="L23" s="307">
        <v>2.8842592592592597E-4</v>
      </c>
      <c r="M23" s="331">
        <v>2.798611111111111E-4</v>
      </c>
      <c r="N23" s="313">
        <f t="shared" si="12"/>
        <v>3.8166184132383112E-4</v>
      </c>
      <c r="O23" s="313">
        <f t="shared" si="16"/>
        <v>5.2364004629629635E-4</v>
      </c>
      <c r="P23" s="318">
        <v>5.3310185185185188E-4</v>
      </c>
      <c r="Q23" s="331">
        <v>5.2928240740740746E-4</v>
      </c>
      <c r="R23" s="332">
        <v>5.2916666666666661E-4</v>
      </c>
      <c r="S23" s="332">
        <v>5.0300925925925936E-4</v>
      </c>
      <c r="T23" s="313">
        <f t="shared" si="15"/>
        <v>1.0710069444444443E-3</v>
      </c>
      <c r="U23" s="325">
        <v>1.0741898148148147E-3</v>
      </c>
      <c r="V23" s="333">
        <v>1.0892361111111111E-3</v>
      </c>
      <c r="W23" s="334">
        <v>1.0842592592592592E-3</v>
      </c>
      <c r="X23" s="334">
        <v>1.0363425925925926E-3</v>
      </c>
      <c r="Y23" s="313">
        <f t="shared" si="17"/>
        <v>1.9950810185185184E-3</v>
      </c>
      <c r="Z23" s="315">
        <v>2.0856481481481481E-3</v>
      </c>
      <c r="AA23" s="333">
        <v>1.9699074074074076E-3</v>
      </c>
      <c r="AB23" s="333">
        <v>1.9623842592592592E-3</v>
      </c>
      <c r="AC23" s="333">
        <v>1.9623842592592592E-3</v>
      </c>
      <c r="AD23" s="313">
        <f t="shared" si="18"/>
        <v>7.1646412037037034E-3</v>
      </c>
      <c r="AE23" s="315">
        <v>7.3263888888888892E-3</v>
      </c>
      <c r="AF23" s="333">
        <v>7.2959490740740736E-3</v>
      </c>
      <c r="AG23" s="333">
        <v>7.2905092592592596E-3</v>
      </c>
      <c r="AH23" s="333">
        <v>6.7457175925925922E-3</v>
      </c>
      <c r="AI23" s="313">
        <f>AM23</f>
        <v>5.7743055555555553E-4</v>
      </c>
      <c r="AJ23" s="315" t="s">
        <v>105</v>
      </c>
      <c r="AK23" s="315" t="s">
        <v>105</v>
      </c>
      <c r="AL23" s="315" t="s">
        <v>105</v>
      </c>
      <c r="AM23" s="313">
        <v>5.7743055555555553E-4</v>
      </c>
    </row>
    <row r="24" spans="1:39" x14ac:dyDescent="0.2">
      <c r="A24" s="294">
        <v>61</v>
      </c>
      <c r="B24" s="322">
        <f t="shared" ref="B24:B25" si="19">C24/1.56</f>
        <v>9.4447412155745485E-5</v>
      </c>
      <c r="C24" s="322">
        <f t="shared" ref="C24:C25" si="20">AVERAGE(D24:G24)</f>
        <v>1.4733796296296297E-4</v>
      </c>
      <c r="D24" s="370"/>
      <c r="E24" s="370"/>
      <c r="F24" s="370"/>
      <c r="G24" s="332">
        <v>1.4733796296296297E-4</v>
      </c>
      <c r="H24" s="322">
        <f t="shared" ref="H24:H25" si="21">I24/1.34</f>
        <v>2.0263266998341622E-4</v>
      </c>
      <c r="I24" s="322">
        <f t="shared" ref="I24:I25" si="22">AVERAGE(J24:M24)</f>
        <v>2.7152777777777776E-4</v>
      </c>
      <c r="J24" s="314">
        <v>2.6886574074074074E-4</v>
      </c>
      <c r="K24" s="332">
        <v>2.7766203703703704E-4</v>
      </c>
      <c r="L24" s="332">
        <v>2.7303240740740744E-4</v>
      </c>
      <c r="M24" s="332">
        <v>2.6655092592592594E-4</v>
      </c>
      <c r="N24" s="322">
        <f t="shared" ref="N24:N25" si="23">O24/1.372</f>
        <v>4.0753900766655874E-4</v>
      </c>
      <c r="O24" s="322">
        <f t="shared" ref="O24:O25" si="24">AVERAGE(P24:S24)</f>
        <v>5.591435185185186E-4</v>
      </c>
      <c r="P24" s="324" t="s">
        <v>105</v>
      </c>
      <c r="Q24" s="361" t="s">
        <v>105</v>
      </c>
      <c r="R24" s="361" t="s">
        <v>105</v>
      </c>
      <c r="S24" s="332">
        <v>5.591435185185186E-4</v>
      </c>
      <c r="T24" s="313">
        <f t="shared" si="15"/>
        <v>1.2650462962962964E-3</v>
      </c>
      <c r="U24" s="322"/>
      <c r="V24" s="322"/>
      <c r="W24" s="322"/>
      <c r="X24" s="334">
        <v>1.2650462962962964E-3</v>
      </c>
      <c r="Y24" s="326"/>
      <c r="Z24" s="322"/>
      <c r="AA24" s="322"/>
      <c r="AB24" s="322"/>
      <c r="AC24" s="322"/>
      <c r="AD24" s="326"/>
      <c r="AE24" s="322"/>
      <c r="AF24" s="322"/>
      <c r="AG24" s="322"/>
      <c r="AH24" s="322"/>
      <c r="AI24" s="313"/>
      <c r="AJ24" s="313"/>
      <c r="AK24" s="313"/>
      <c r="AL24" s="313"/>
      <c r="AM24" s="313"/>
    </row>
    <row r="25" spans="1:39" x14ac:dyDescent="0.2">
      <c r="A25" s="294">
        <v>62</v>
      </c>
      <c r="B25" s="322">
        <f t="shared" si="19"/>
        <v>7.9942723171889845E-5</v>
      </c>
      <c r="C25" s="322">
        <f t="shared" si="20"/>
        <v>1.2471064814814815E-4</v>
      </c>
      <c r="D25" s="318">
        <v>1.2268518518518517E-4</v>
      </c>
      <c r="E25" s="332">
        <v>1.2928240740740741E-4</v>
      </c>
      <c r="F25" s="332">
        <v>1.2488425925925924E-4</v>
      </c>
      <c r="G25" s="332">
        <v>1.2199074074074075E-4</v>
      </c>
      <c r="H25" s="322">
        <f t="shared" si="21"/>
        <v>1.8423507462686563E-4</v>
      </c>
      <c r="I25" s="322">
        <f t="shared" si="22"/>
        <v>2.4687499999999997E-4</v>
      </c>
      <c r="J25" s="323">
        <v>2.488425925925926E-4</v>
      </c>
      <c r="K25" s="359">
        <v>2.4374999999999996E-4</v>
      </c>
      <c r="L25" s="359">
        <v>2.5138888888888889E-4</v>
      </c>
      <c r="M25" s="332">
        <v>2.4351851851851848E-4</v>
      </c>
      <c r="N25" s="322">
        <f t="shared" si="23"/>
        <v>3.9092025699168553E-4</v>
      </c>
      <c r="O25" s="322">
        <f t="shared" si="24"/>
        <v>5.363425925925926E-4</v>
      </c>
      <c r="P25" s="318">
        <v>5.2986111111111105E-4</v>
      </c>
      <c r="Q25" s="332">
        <v>5.5497685185185185E-4</v>
      </c>
      <c r="R25" s="332">
        <v>5.3067129629629634E-4</v>
      </c>
      <c r="S25" s="332">
        <v>5.2986111111111105E-4</v>
      </c>
      <c r="T25" s="322">
        <f t="shared" ref="T25" si="25">AVERAGE(U25:X25)</f>
        <v>1.599652777777778E-3</v>
      </c>
      <c r="U25" s="322"/>
      <c r="V25" s="362"/>
      <c r="W25" s="362"/>
      <c r="X25" s="334">
        <v>1.599652777777778E-3</v>
      </c>
      <c r="Y25" s="326"/>
      <c r="Z25" s="322"/>
      <c r="AA25" s="322"/>
      <c r="AB25" s="322"/>
      <c r="AC25" s="322"/>
      <c r="AD25" s="326"/>
      <c r="AE25" s="322"/>
      <c r="AF25" s="322"/>
      <c r="AG25" s="322"/>
      <c r="AH25" s="322"/>
      <c r="AI25" s="313"/>
      <c r="AJ25" s="313"/>
      <c r="AK25" s="313"/>
      <c r="AL25" s="313"/>
      <c r="AM25" s="313"/>
    </row>
    <row r="26" spans="1:39" x14ac:dyDescent="0.2">
      <c r="A26" s="294">
        <v>63</v>
      </c>
      <c r="B26" s="322">
        <f t="shared" ref="B26:B27" si="26">C26/1.56</f>
        <v>9.0032941595441599E-5</v>
      </c>
      <c r="C26" s="322">
        <f t="shared" ref="C26:C27" si="27">AVERAGE(D26:G26)</f>
        <v>1.4045138888888891E-4</v>
      </c>
      <c r="D26" s="318">
        <v>1.425925925925926E-4</v>
      </c>
      <c r="E26" s="332">
        <v>1.414351851851852E-4</v>
      </c>
      <c r="F26" s="332">
        <v>1.3946759259259259E-4</v>
      </c>
      <c r="G26" s="332">
        <v>1.3831018518518519E-4</v>
      </c>
      <c r="H26" s="322">
        <f t="shared" ref="H26:H27" si="28">I26/1.34</f>
        <v>2.0936981757877277E-4</v>
      </c>
      <c r="I26" s="322">
        <f t="shared" ref="I26:I27" si="29">AVERAGE(J26:M26)</f>
        <v>2.8055555555555554E-4</v>
      </c>
      <c r="J26" s="323">
        <v>2.6921296296296301E-4</v>
      </c>
      <c r="K26" s="359">
        <v>2.7071759259259264E-4</v>
      </c>
      <c r="L26" s="359">
        <v>2.7719907407407408E-4</v>
      </c>
      <c r="M26" s="332">
        <v>3.0509259259259254E-4</v>
      </c>
      <c r="N26" s="322">
        <f t="shared" ref="N26:N27" si="30">O26/1.372</f>
        <v>5.2724462800993416E-4</v>
      </c>
      <c r="O26" s="322">
        <f t="shared" ref="O26:O27" si="31">AVERAGE(P26:S26)</f>
        <v>7.233796296296297E-4</v>
      </c>
      <c r="P26" s="324" t="s">
        <v>105</v>
      </c>
      <c r="Q26" s="361" t="s">
        <v>105</v>
      </c>
      <c r="R26" s="361" t="s">
        <v>105</v>
      </c>
      <c r="S26" s="334">
        <v>7.233796296296297E-4</v>
      </c>
      <c r="T26" s="322">
        <f t="shared" ref="T26:T27" si="32">AVERAGE(U26:X26)</f>
        <v>2.4916666666666668E-3</v>
      </c>
      <c r="U26" s="322"/>
      <c r="V26" s="362"/>
      <c r="W26" s="362"/>
      <c r="X26" s="334">
        <v>2.4916666666666668E-3</v>
      </c>
      <c r="Y26" s="313">
        <f t="shared" ref="Y26" si="33">AVERAGE(Z26:AC26)</f>
        <v>3.86400462962963E-3</v>
      </c>
      <c r="Z26" s="322"/>
      <c r="AA26" s="322"/>
      <c r="AB26" s="322"/>
      <c r="AC26" s="313">
        <v>3.86400462962963E-3</v>
      </c>
      <c r="AD26" s="326"/>
      <c r="AE26" s="322"/>
      <c r="AF26" s="322"/>
      <c r="AG26" s="322"/>
      <c r="AH26" s="322"/>
      <c r="AI26" s="313"/>
      <c r="AJ26" s="313"/>
      <c r="AK26" s="313"/>
      <c r="AL26" s="313"/>
      <c r="AM26" s="313"/>
    </row>
    <row r="27" spans="1:39" x14ac:dyDescent="0.2">
      <c r="A27" s="294">
        <v>64</v>
      </c>
      <c r="B27" s="322">
        <f t="shared" si="26"/>
        <v>8.105561490978157E-5</v>
      </c>
      <c r="C27" s="322">
        <f t="shared" si="27"/>
        <v>1.2644675925925925E-4</v>
      </c>
      <c r="D27" s="318">
        <v>1.273148148148148E-4</v>
      </c>
      <c r="E27" s="332">
        <v>1.2974537037037037E-4</v>
      </c>
      <c r="F27" s="332">
        <v>1.2592592592592595E-4</v>
      </c>
      <c r="G27" s="332">
        <v>1.2280092592592591E-4</v>
      </c>
      <c r="H27" s="322">
        <f t="shared" si="28"/>
        <v>1.8717177998894415E-4</v>
      </c>
      <c r="I27" s="322">
        <f t="shared" si="29"/>
        <v>2.5081018518518519E-4</v>
      </c>
      <c r="J27" s="314">
        <v>2.5694444444444446E-4</v>
      </c>
      <c r="K27" s="332">
        <v>2.5208333333333338E-4</v>
      </c>
      <c r="L27" s="332">
        <v>2.4803240740740742E-4</v>
      </c>
      <c r="M27" s="332">
        <v>2.4618055555555553E-4</v>
      </c>
      <c r="N27" s="322">
        <f t="shared" si="30"/>
        <v>4.3191879926573801E-4</v>
      </c>
      <c r="O27" s="322">
        <f t="shared" si="31"/>
        <v>5.9259259259259258E-4</v>
      </c>
      <c r="P27" s="323">
        <v>5.9502314814814802E-4</v>
      </c>
      <c r="Q27" s="359">
        <v>5.7476851851851851E-4</v>
      </c>
      <c r="R27" s="359">
        <v>6.2581018518518519E-4</v>
      </c>
      <c r="S27" s="332">
        <v>5.7476851851851851E-4</v>
      </c>
      <c r="T27" s="322">
        <f t="shared" si="32"/>
        <v>1.7969907407407407E-3</v>
      </c>
      <c r="U27" s="323" t="s">
        <v>105</v>
      </c>
      <c r="V27" s="361" t="s">
        <v>105</v>
      </c>
      <c r="W27" s="359" t="s">
        <v>105</v>
      </c>
      <c r="X27" s="334">
        <v>1.7969907407407407E-3</v>
      </c>
      <c r="Y27" s="313">
        <f t="shared" ref="Y27" si="34">AVERAGE(Z27:AC27)</f>
        <v>3.1650462962962964E-3</v>
      </c>
      <c r="Z27" s="324" t="s">
        <v>105</v>
      </c>
      <c r="AA27" s="361" t="s">
        <v>105</v>
      </c>
      <c r="AB27" s="361" t="s">
        <v>105</v>
      </c>
      <c r="AC27" s="325">
        <v>3.1650462962962964E-3</v>
      </c>
      <c r="AD27" s="322"/>
      <c r="AE27" s="322"/>
      <c r="AF27" s="322"/>
      <c r="AG27" s="322"/>
      <c r="AH27" s="321" t="s">
        <v>105</v>
      </c>
      <c r="AI27" s="313"/>
      <c r="AJ27" s="313"/>
      <c r="AK27" s="313"/>
      <c r="AL27" s="313"/>
      <c r="AM27" s="313"/>
    </row>
    <row r="28" spans="1:39" x14ac:dyDescent="0.2">
      <c r="A28" s="48"/>
      <c r="B28" s="327">
        <v>2</v>
      </c>
      <c r="C28" s="327">
        <v>3</v>
      </c>
      <c r="D28" s="328"/>
      <c r="E28" s="328"/>
      <c r="F28" s="328"/>
      <c r="G28" s="328"/>
      <c r="H28" s="327">
        <v>4</v>
      </c>
      <c r="I28" s="327">
        <v>5</v>
      </c>
      <c r="J28" s="328"/>
      <c r="K28" s="328"/>
      <c r="L28" s="328"/>
      <c r="M28" s="328"/>
      <c r="N28" s="327">
        <v>6</v>
      </c>
      <c r="O28" s="327">
        <v>7</v>
      </c>
      <c r="P28" s="328"/>
      <c r="Q28" s="328"/>
      <c r="R28" s="328"/>
      <c r="S28" s="328"/>
      <c r="T28" s="327">
        <v>8</v>
      </c>
      <c r="U28" s="328"/>
      <c r="V28" s="328"/>
      <c r="W28" s="328"/>
      <c r="X28" s="328"/>
      <c r="Y28" s="327">
        <v>9</v>
      </c>
      <c r="Z28" s="328"/>
      <c r="AA28" s="328"/>
      <c r="AB28" s="328"/>
      <c r="AC28" s="328"/>
      <c r="AD28" s="327">
        <v>10</v>
      </c>
      <c r="AE28" s="328"/>
      <c r="AF28" s="328"/>
      <c r="AG28" s="328"/>
      <c r="AH28" s="328"/>
      <c r="AI28" s="328"/>
      <c r="AJ28" s="328"/>
      <c r="AK28" s="328"/>
      <c r="AL28" s="328"/>
      <c r="AM28" s="328"/>
    </row>
    <row r="29" spans="1:39" x14ac:dyDescent="0.2">
      <c r="B29" s="328"/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</row>
    <row r="30" spans="1:39" x14ac:dyDescent="0.2">
      <c r="B30" s="329">
        <v>30.72</v>
      </c>
      <c r="C30" s="330">
        <v>2019</v>
      </c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  <c r="AL30" s="328"/>
      <c r="AM30" s="328"/>
    </row>
    <row r="31" spans="1:39" x14ac:dyDescent="0.2"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</row>
    <row r="32" spans="1:39" x14ac:dyDescent="0.2">
      <c r="B32" s="328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328"/>
      <c r="AL32" s="328"/>
      <c r="AM32" s="328"/>
    </row>
    <row r="35" spans="7:7" x14ac:dyDescent="0.2">
      <c r="G35" s="43">
        <v>2.69097222222222E-4</v>
      </c>
    </row>
  </sheetData>
  <mergeCells count="2">
    <mergeCell ref="A2:A3"/>
    <mergeCell ref="B2:AH2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0"/>
  <dimension ref="A1:AG38"/>
  <sheetViews>
    <sheetView zoomScaleNormal="100" workbookViewId="0">
      <pane xSplit="1" ySplit="3" topLeftCell="L10" activePane="bottomRight" state="frozen"/>
      <selection activeCell="AK2" sqref="AK2"/>
      <selection pane="topRight" activeCell="AK2" sqref="AK2"/>
      <selection pane="bottomLeft" activeCell="AK2" sqref="AK2"/>
      <selection pane="bottomRight" activeCell="AI16" sqref="AI16:AI17"/>
    </sheetView>
  </sheetViews>
  <sheetFormatPr defaultColWidth="9.140625" defaultRowHeight="12.75" x14ac:dyDescent="0.2"/>
  <cols>
    <col min="1" max="1" width="5" style="50" customWidth="1"/>
    <col min="2" max="2" width="9" style="43" customWidth="1"/>
    <col min="3" max="3" width="6.42578125" style="43" customWidth="1"/>
    <col min="4" max="4" width="6.28515625" style="43" customWidth="1"/>
    <col min="5" max="6" width="6.42578125" style="43" customWidth="1"/>
    <col min="7" max="7" width="9" style="43" customWidth="1"/>
    <col min="8" max="8" width="6.42578125" style="43" customWidth="1"/>
    <col min="9" max="9" width="6.28515625" style="43" customWidth="1"/>
    <col min="10" max="11" width="6.42578125" style="43" customWidth="1"/>
    <col min="12" max="12" width="9" style="43" customWidth="1"/>
    <col min="13" max="13" width="6.42578125" style="43" customWidth="1"/>
    <col min="14" max="14" width="6.28515625" style="43" customWidth="1"/>
    <col min="15" max="16" width="6.42578125" style="43" customWidth="1"/>
    <col min="17" max="17" width="8" style="43" bestFit="1" customWidth="1"/>
    <col min="18" max="18" width="0" style="43" hidden="1" customWidth="1"/>
    <col min="19" max="19" width="6.42578125" style="43" customWidth="1"/>
    <col min="20" max="20" width="6.28515625" style="43" customWidth="1"/>
    <col min="21" max="22" width="6.42578125" style="43" customWidth="1"/>
    <col min="23" max="23" width="9.140625" style="43"/>
    <col min="24" max="24" width="6.42578125" style="43" customWidth="1"/>
    <col min="25" max="25" width="6.28515625" style="43" customWidth="1"/>
    <col min="26" max="27" width="6.42578125" style="43" customWidth="1"/>
    <col min="28" max="28" width="0" style="43" hidden="1" customWidth="1"/>
    <col min="29" max="29" width="6.42578125" style="43" hidden="1" customWidth="1"/>
    <col min="30" max="30" width="6.28515625" style="43" hidden="1" customWidth="1"/>
    <col min="31" max="32" width="6.42578125" style="43" hidden="1" customWidth="1"/>
    <col min="33" max="16384" width="9.140625" style="43"/>
  </cols>
  <sheetData>
    <row r="1" spans="1:33" x14ac:dyDescent="0.2">
      <c r="B1" s="304">
        <v>30.72</v>
      </c>
      <c r="C1" s="301">
        <v>2019</v>
      </c>
      <c r="E1" t="s">
        <v>110</v>
      </c>
    </row>
    <row r="2" spans="1:33" x14ac:dyDescent="0.2">
      <c r="A2" s="490" t="s">
        <v>1</v>
      </c>
      <c r="B2" s="501" t="s">
        <v>33</v>
      </c>
      <c r="C2" s="502"/>
      <c r="D2" s="502"/>
      <c r="E2" s="502"/>
      <c r="F2" s="502"/>
      <c r="G2" s="502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</row>
    <row r="3" spans="1:33" x14ac:dyDescent="0.2">
      <c r="A3" s="490"/>
      <c r="B3" s="191" t="s">
        <v>106</v>
      </c>
      <c r="C3" s="274" t="s">
        <v>101</v>
      </c>
      <c r="D3" s="312" t="s">
        <v>117</v>
      </c>
      <c r="E3" s="312" t="s">
        <v>102</v>
      </c>
      <c r="F3" s="269" t="s">
        <v>103</v>
      </c>
      <c r="G3" s="191" t="s">
        <v>107</v>
      </c>
      <c r="H3" s="274" t="s">
        <v>101</v>
      </c>
      <c r="I3" s="312" t="s">
        <v>117</v>
      </c>
      <c r="J3" s="312" t="s">
        <v>102</v>
      </c>
      <c r="K3" s="269" t="s">
        <v>103</v>
      </c>
      <c r="L3" s="191" t="s">
        <v>30</v>
      </c>
      <c r="M3" s="274" t="s">
        <v>101</v>
      </c>
      <c r="N3" s="312" t="s">
        <v>117</v>
      </c>
      <c r="O3" s="312" t="s">
        <v>102</v>
      </c>
      <c r="P3" s="269" t="s">
        <v>103</v>
      </c>
      <c r="Q3" s="270" t="s">
        <v>58</v>
      </c>
      <c r="R3" s="191" t="s">
        <v>31</v>
      </c>
      <c r="S3" s="274" t="s">
        <v>101</v>
      </c>
      <c r="T3" s="312" t="s">
        <v>102</v>
      </c>
      <c r="U3" s="312" t="s">
        <v>117</v>
      </c>
      <c r="V3" s="269" t="s">
        <v>103</v>
      </c>
      <c r="W3" s="191" t="s">
        <v>25</v>
      </c>
      <c r="X3" s="274" t="s">
        <v>101</v>
      </c>
      <c r="Y3" s="312" t="s">
        <v>117</v>
      </c>
      <c r="Z3" s="312" t="s">
        <v>102</v>
      </c>
      <c r="AA3" s="269" t="s">
        <v>103</v>
      </c>
      <c r="AB3" s="191" t="s">
        <v>32</v>
      </c>
      <c r="AC3" s="266" t="s">
        <v>101</v>
      </c>
      <c r="AD3" s="266" t="s">
        <v>109</v>
      </c>
      <c r="AE3" s="266" t="s">
        <v>102</v>
      </c>
      <c r="AF3" s="269" t="s">
        <v>103</v>
      </c>
    </row>
    <row r="4" spans="1:33" x14ac:dyDescent="0.2">
      <c r="A4" s="45">
        <v>11</v>
      </c>
      <c r="B4" s="335">
        <f>AVERAGE(C4:F4)*0.001</f>
        <v>1.4504999999999999E-2</v>
      </c>
      <c r="C4" s="336">
        <v>14.44</v>
      </c>
      <c r="D4" s="352">
        <v>13.89</v>
      </c>
      <c r="E4" s="352">
        <v>14.43</v>
      </c>
      <c r="F4" s="352">
        <v>15.26</v>
      </c>
      <c r="G4" s="335">
        <f>AVERAGE(H4:K4)*0.001</f>
        <v>4.3990000000000001E-2</v>
      </c>
      <c r="H4" s="336">
        <v>46.1</v>
      </c>
      <c r="I4" s="352">
        <v>40.6</v>
      </c>
      <c r="J4" s="352">
        <v>43.16</v>
      </c>
      <c r="K4" s="352">
        <v>46.1</v>
      </c>
      <c r="L4" s="335">
        <f>AVERAGE(M4:P4)*0.001</f>
        <v>5.3990000000000003E-2</v>
      </c>
      <c r="M4" s="336" t="s">
        <v>105</v>
      </c>
      <c r="N4" s="311" t="s">
        <v>105</v>
      </c>
      <c r="O4" s="311" t="s">
        <v>105</v>
      </c>
      <c r="P4" s="352">
        <v>53.99</v>
      </c>
      <c r="Q4" s="337">
        <f>L4/0.46</f>
        <v>0.11736956521739131</v>
      </c>
      <c r="R4" s="338"/>
      <c r="S4" s="336"/>
      <c r="T4" s="336"/>
      <c r="U4" s="352">
        <v>6.17</v>
      </c>
      <c r="V4" s="336"/>
      <c r="W4" s="335">
        <f>AVERAGE(X4:AA4)*0.001</f>
        <v>6.4549999999999998E-3</v>
      </c>
      <c r="X4" s="336">
        <v>6.45</v>
      </c>
      <c r="Y4" s="352">
        <v>6.17</v>
      </c>
      <c r="Z4" s="352">
        <v>6.47</v>
      </c>
      <c r="AA4" s="352">
        <v>6.73</v>
      </c>
      <c r="AB4" s="338">
        <f>AVERAGE(AC4:AF4)*0.001</f>
        <v>1.3310000000000001E-2</v>
      </c>
      <c r="AC4" s="336" t="s">
        <v>105</v>
      </c>
      <c r="AD4" s="336" t="s">
        <v>105</v>
      </c>
      <c r="AE4" s="336">
        <v>12.91</v>
      </c>
      <c r="AF4" s="336">
        <v>13.71</v>
      </c>
      <c r="AG4" s="328"/>
    </row>
    <row r="5" spans="1:33" x14ac:dyDescent="0.2">
      <c r="A5" s="45">
        <v>12</v>
      </c>
      <c r="B5" s="335">
        <f>AVERAGE(C5:F5)*0.001</f>
        <v>1.6825E-2</v>
      </c>
      <c r="C5" s="336">
        <v>16.690000000000001</v>
      </c>
      <c r="D5" s="352">
        <v>16.53</v>
      </c>
      <c r="E5" s="352">
        <v>17.04</v>
      </c>
      <c r="F5" s="352">
        <v>17.04</v>
      </c>
      <c r="G5" s="335">
        <f>AVERAGE(H5:K5)*0.001</f>
        <v>5.1246666666666663E-2</v>
      </c>
      <c r="H5" s="336">
        <v>51.16</v>
      </c>
      <c r="I5" s="311" t="s">
        <v>105</v>
      </c>
      <c r="J5" s="311">
        <v>50.07</v>
      </c>
      <c r="K5" s="352">
        <v>52.51</v>
      </c>
      <c r="L5" s="335">
        <f>AVERAGE(M5:P5)*0.001</f>
        <v>6.2450000000000006E-2</v>
      </c>
      <c r="M5" s="336">
        <v>64.89</v>
      </c>
      <c r="N5" s="352">
        <v>58.89</v>
      </c>
      <c r="O5" s="352">
        <v>61.13</v>
      </c>
      <c r="P5" s="352">
        <v>64.89</v>
      </c>
      <c r="Q5" s="337">
        <f>L5/0.46</f>
        <v>0.13576086956521741</v>
      </c>
      <c r="R5" s="335"/>
      <c r="S5" s="336"/>
      <c r="T5" s="336"/>
      <c r="U5" s="352">
        <v>7.16</v>
      </c>
      <c r="V5" s="336"/>
      <c r="W5" s="335">
        <f>AVERAGE(X5:AA5)*0.001</f>
        <v>7.3200000000000001E-3</v>
      </c>
      <c r="X5" s="336">
        <v>7.44</v>
      </c>
      <c r="Y5" s="352">
        <v>7.16</v>
      </c>
      <c r="Z5" s="352">
        <v>7.21</v>
      </c>
      <c r="AA5" s="352">
        <v>7.47</v>
      </c>
      <c r="AB5" s="335">
        <f>AVERAGE(AC5:AF5)*0.001</f>
        <v>1.5195E-2</v>
      </c>
      <c r="AC5" s="336" t="s">
        <v>105</v>
      </c>
      <c r="AD5" s="336" t="s">
        <v>105</v>
      </c>
      <c r="AE5" s="336">
        <v>15.02</v>
      </c>
      <c r="AF5" s="336">
        <v>15.37</v>
      </c>
      <c r="AG5" s="328"/>
    </row>
    <row r="6" spans="1:33" x14ac:dyDescent="0.2">
      <c r="A6" s="45">
        <v>13</v>
      </c>
      <c r="B6" s="335">
        <f>AVERAGE(C6:F6)*0.001</f>
        <v>1.6460000000000002E-2</v>
      </c>
      <c r="C6" s="336" t="s">
        <v>105</v>
      </c>
      <c r="D6" s="311" t="s">
        <v>105</v>
      </c>
      <c r="E6" s="311" t="s">
        <v>105</v>
      </c>
      <c r="F6" s="352">
        <v>16.46</v>
      </c>
      <c r="G6" s="335">
        <f>AVERAGE(H6:K6)*0.001</f>
        <v>5.3609999999999998E-2</v>
      </c>
      <c r="H6" s="336" t="s">
        <v>105</v>
      </c>
      <c r="I6" s="311" t="s">
        <v>105</v>
      </c>
      <c r="J6" s="311" t="s">
        <v>105</v>
      </c>
      <c r="K6" s="352">
        <v>53.61</v>
      </c>
      <c r="L6" s="335">
        <f>AVERAGE(M6:P6)*0.001</f>
        <v>6.74675E-2</v>
      </c>
      <c r="M6" s="336">
        <v>65.040000000000006</v>
      </c>
      <c r="N6" s="352">
        <v>64.3</v>
      </c>
      <c r="O6" s="352">
        <v>69.52</v>
      </c>
      <c r="P6" s="352">
        <v>71.010000000000005</v>
      </c>
      <c r="Q6" s="337">
        <f>L6/0.46</f>
        <v>0.14666847826086957</v>
      </c>
      <c r="R6" s="335"/>
      <c r="S6" s="336"/>
      <c r="T6" s="336"/>
      <c r="U6" s="352">
        <v>7.04</v>
      </c>
      <c r="V6" s="336"/>
      <c r="W6" s="335">
        <f>AVERAGE(X6:AA6)*0.001</f>
        <v>7.3225E-3</v>
      </c>
      <c r="X6" s="336">
        <v>7.23</v>
      </c>
      <c r="Y6" s="352">
        <v>7.04</v>
      </c>
      <c r="Z6" s="352">
        <v>7.36</v>
      </c>
      <c r="AA6" s="352">
        <v>7.66</v>
      </c>
      <c r="AB6" s="335">
        <f>AVERAGE(AC6:AF6)*0.001</f>
        <v>1.6230000000000001E-2</v>
      </c>
      <c r="AC6" s="336" t="s">
        <v>105</v>
      </c>
      <c r="AD6" s="336" t="s">
        <v>105</v>
      </c>
      <c r="AE6" s="336" t="s">
        <v>105</v>
      </c>
      <c r="AF6" s="336">
        <v>16.23</v>
      </c>
      <c r="AG6" s="328"/>
    </row>
    <row r="7" spans="1:33" x14ac:dyDescent="0.2">
      <c r="A7" s="45">
        <v>20</v>
      </c>
      <c r="B7" s="335">
        <f>AVERAGE(C7:F7)*0.001</f>
        <v>1.72725E-2</v>
      </c>
      <c r="C7" s="336">
        <v>17.11</v>
      </c>
      <c r="D7" s="352">
        <v>17.3</v>
      </c>
      <c r="E7" s="352">
        <v>17.34</v>
      </c>
      <c r="F7" s="352">
        <v>17.34</v>
      </c>
      <c r="G7" s="335"/>
      <c r="H7" s="339"/>
      <c r="I7" s="339"/>
      <c r="J7" s="339"/>
      <c r="K7" s="339"/>
      <c r="L7" s="335"/>
      <c r="M7" s="339"/>
      <c r="N7" s="339"/>
      <c r="O7" s="339"/>
      <c r="P7" s="339"/>
      <c r="Q7" s="337"/>
      <c r="R7" s="335"/>
      <c r="S7" s="339"/>
      <c r="T7" s="339"/>
      <c r="U7" s="352">
        <v>7.17</v>
      </c>
      <c r="V7" s="339"/>
      <c r="W7" s="335">
        <f>AVERAGE(X7:AA7)*0.001</f>
        <v>7.4124999999999998E-3</v>
      </c>
      <c r="X7" s="336">
        <v>7.39</v>
      </c>
      <c r="Y7" s="352">
        <v>7.17</v>
      </c>
      <c r="Z7" s="352">
        <v>7.45</v>
      </c>
      <c r="AA7" s="352">
        <v>7.64</v>
      </c>
      <c r="AB7" s="335">
        <f>AVERAGE(AC7:AF7)*0.001</f>
        <v>1.383E-2</v>
      </c>
      <c r="AC7" s="340">
        <v>14.16</v>
      </c>
      <c r="AD7" s="340">
        <v>13.5</v>
      </c>
      <c r="AE7" s="340" t="s">
        <v>105</v>
      </c>
      <c r="AF7" s="336" t="s">
        <v>105</v>
      </c>
      <c r="AG7" s="328"/>
    </row>
    <row r="8" spans="1:33" x14ac:dyDescent="0.2">
      <c r="A8" s="45">
        <v>31</v>
      </c>
      <c r="B8" s="341"/>
      <c r="C8" s="342"/>
      <c r="D8" s="342"/>
      <c r="E8" s="342"/>
      <c r="F8" s="339"/>
      <c r="G8" s="335"/>
      <c r="H8" s="339"/>
      <c r="I8" s="339"/>
      <c r="J8" s="339"/>
      <c r="K8" s="339"/>
      <c r="L8" s="341">
        <f t="shared" ref="L8:L28" si="0">AVERAGE(M8:P8)*0.001</f>
        <v>3.0720000000000001E-2</v>
      </c>
      <c r="M8" s="336" t="s">
        <v>105</v>
      </c>
      <c r="N8" s="311" t="s">
        <v>105</v>
      </c>
      <c r="O8" s="311" t="s">
        <v>105</v>
      </c>
      <c r="P8" s="373">
        <v>30.72</v>
      </c>
      <c r="Q8" s="344">
        <f>Q10*0.9</f>
        <v>4.253478260869565E-2</v>
      </c>
      <c r="R8" s="335"/>
      <c r="S8" s="339"/>
      <c r="T8" s="339"/>
      <c r="U8" s="339"/>
      <c r="V8" s="339"/>
      <c r="W8" s="335"/>
      <c r="X8" s="339"/>
      <c r="Y8" s="339"/>
      <c r="Z8" s="339"/>
      <c r="AA8" s="339"/>
      <c r="AB8" s="335"/>
      <c r="AC8" s="339"/>
      <c r="AD8" s="339"/>
      <c r="AE8" s="339"/>
      <c r="AF8" s="339"/>
      <c r="AG8" s="328"/>
    </row>
    <row r="9" spans="1:33" x14ac:dyDescent="0.2">
      <c r="A9" s="45">
        <v>32</v>
      </c>
      <c r="B9" s="341">
        <f t="shared" ref="B9:B23" si="1">AVERAGE(C9:F9)*0.001</f>
        <v>1.2324999999999999E-2</v>
      </c>
      <c r="C9" s="336">
        <v>12.05</v>
      </c>
      <c r="D9" s="352">
        <v>11.31</v>
      </c>
      <c r="E9" s="352">
        <v>12.97</v>
      </c>
      <c r="F9" s="352">
        <v>12.97</v>
      </c>
      <c r="G9" s="341">
        <f t="shared" ref="G9:G28" si="2">AVERAGE(H9:K9)*0.001</f>
        <v>2.308E-2</v>
      </c>
      <c r="H9" s="336" t="s">
        <v>105</v>
      </c>
      <c r="I9" s="311" t="s">
        <v>105</v>
      </c>
      <c r="J9" s="311" t="s">
        <v>105</v>
      </c>
      <c r="K9" s="373">
        <v>23.08</v>
      </c>
      <c r="L9" s="341">
        <f t="shared" si="0"/>
        <v>4.0837499999999999E-2</v>
      </c>
      <c r="M9" s="336">
        <v>33.89</v>
      </c>
      <c r="N9" s="352">
        <v>38.68</v>
      </c>
      <c r="O9" s="352">
        <v>45.39</v>
      </c>
      <c r="P9" s="352">
        <v>45.39</v>
      </c>
      <c r="Q9" s="345">
        <f>Q10*0.95</f>
        <v>4.4897826086956513E-2</v>
      </c>
      <c r="R9" s="341"/>
      <c r="S9" s="342"/>
      <c r="T9" s="342"/>
      <c r="U9" s="342"/>
      <c r="V9" s="342"/>
      <c r="W9" s="341"/>
      <c r="X9" s="342"/>
      <c r="Y9" s="342"/>
      <c r="Z9" s="342"/>
      <c r="AA9" s="342"/>
      <c r="AB9" s="341"/>
      <c r="AC9" s="342"/>
      <c r="AD9" s="342"/>
      <c r="AE9" s="342"/>
      <c r="AF9" s="342"/>
      <c r="AG9" s="328"/>
    </row>
    <row r="10" spans="1:33" x14ac:dyDescent="0.2">
      <c r="A10" s="45">
        <v>33</v>
      </c>
      <c r="B10" s="341">
        <f t="shared" si="1"/>
        <v>1.157E-2</v>
      </c>
      <c r="C10" s="336">
        <v>11.21</v>
      </c>
      <c r="D10" s="352">
        <v>11.34</v>
      </c>
      <c r="E10" s="352">
        <v>11.37</v>
      </c>
      <c r="F10" s="352">
        <v>12.36</v>
      </c>
      <c r="G10" s="341">
        <f t="shared" si="2"/>
        <v>2.7956666666666668E-2</v>
      </c>
      <c r="H10" s="336">
        <v>27.87</v>
      </c>
      <c r="I10" s="311" t="s">
        <v>105</v>
      </c>
      <c r="J10" s="311">
        <v>24.86</v>
      </c>
      <c r="K10" s="352">
        <v>31.14</v>
      </c>
      <c r="L10" s="341">
        <f t="shared" si="0"/>
        <v>2.1739999999999999E-2</v>
      </c>
      <c r="M10" s="336">
        <v>20.45</v>
      </c>
      <c r="N10" s="311" t="s">
        <v>105</v>
      </c>
      <c r="O10" s="311">
        <v>17.809999999999999</v>
      </c>
      <c r="P10" s="352">
        <v>26.96</v>
      </c>
      <c r="Q10" s="346">
        <f t="shared" ref="Q10:Q21" si="3">L10/0.46</f>
        <v>4.7260869565217384E-2</v>
      </c>
      <c r="R10" s="341"/>
      <c r="S10" s="342"/>
      <c r="T10" s="342"/>
      <c r="U10" s="342"/>
      <c r="V10" s="342"/>
      <c r="W10" s="341"/>
      <c r="X10" s="342"/>
      <c r="Y10" s="342"/>
      <c r="Z10" s="342"/>
      <c r="AA10" s="342"/>
      <c r="AB10" s="341"/>
      <c r="AC10" s="342"/>
      <c r="AD10" s="342"/>
      <c r="AE10" s="342"/>
      <c r="AF10" s="342"/>
      <c r="AG10" s="328"/>
    </row>
    <row r="11" spans="1:33" x14ac:dyDescent="0.2">
      <c r="A11" s="45">
        <v>34</v>
      </c>
      <c r="B11" s="341">
        <f t="shared" si="1"/>
        <v>1.2055E-2</v>
      </c>
      <c r="C11" s="336">
        <v>12.17</v>
      </c>
      <c r="D11" s="352">
        <v>11.55</v>
      </c>
      <c r="E11" s="352">
        <v>12.25</v>
      </c>
      <c r="F11" s="352">
        <v>12.25</v>
      </c>
      <c r="G11" s="341">
        <f t="shared" si="2"/>
        <v>3.8490000000000003E-2</v>
      </c>
      <c r="H11" s="336">
        <v>37.159999999999997</v>
      </c>
      <c r="I11" s="311" t="s">
        <v>105</v>
      </c>
      <c r="J11" s="311">
        <v>35.020000000000003</v>
      </c>
      <c r="K11" s="352">
        <v>43.29</v>
      </c>
      <c r="L11" s="341">
        <f t="shared" si="0"/>
        <v>3.8297499999999998E-2</v>
      </c>
      <c r="M11" s="336">
        <v>35.25</v>
      </c>
      <c r="N11" s="352">
        <v>37.840000000000003</v>
      </c>
      <c r="O11" s="352">
        <v>40.049999999999997</v>
      </c>
      <c r="P11" s="352">
        <v>40.049999999999997</v>
      </c>
      <c r="Q11" s="346">
        <f t="shared" si="3"/>
        <v>8.3255434782608689E-2</v>
      </c>
      <c r="R11" s="341"/>
      <c r="S11" s="342"/>
      <c r="T11" s="342"/>
      <c r="U11" s="342"/>
      <c r="V11" s="342"/>
      <c r="W11" s="341"/>
      <c r="X11" s="342"/>
      <c r="Y11" s="342"/>
      <c r="Z11" s="342"/>
      <c r="AA11" s="342"/>
      <c r="AB11" s="341"/>
      <c r="AC11" s="342"/>
      <c r="AD11" s="342"/>
      <c r="AE11" s="342"/>
      <c r="AF11" s="342"/>
      <c r="AG11" s="328"/>
    </row>
    <row r="12" spans="1:33" x14ac:dyDescent="0.2">
      <c r="A12" s="45">
        <v>35</v>
      </c>
      <c r="B12" s="341">
        <f t="shared" si="1"/>
        <v>1.6667499999999998E-2</v>
      </c>
      <c r="C12" s="336">
        <v>17.32</v>
      </c>
      <c r="D12" s="352">
        <v>15.9</v>
      </c>
      <c r="E12" s="352">
        <v>16.13</v>
      </c>
      <c r="F12" s="352">
        <v>17.32</v>
      </c>
      <c r="G12" s="341">
        <f t="shared" si="2"/>
        <v>5.4130000000000005E-2</v>
      </c>
      <c r="H12" s="336" t="s">
        <v>105</v>
      </c>
      <c r="I12" s="311" t="s">
        <v>105</v>
      </c>
      <c r="J12" s="311" t="s">
        <v>105</v>
      </c>
      <c r="K12" s="352">
        <v>54.13</v>
      </c>
      <c r="L12" s="341">
        <f t="shared" si="0"/>
        <v>5.6070000000000002E-2</v>
      </c>
      <c r="M12" s="336" t="s">
        <v>105</v>
      </c>
      <c r="N12" s="311" t="s">
        <v>105</v>
      </c>
      <c r="O12" s="311" t="s">
        <v>105</v>
      </c>
      <c r="P12" s="352">
        <v>56.07</v>
      </c>
      <c r="Q12" s="346">
        <f t="shared" si="3"/>
        <v>0.12189130434782608</v>
      </c>
      <c r="R12" s="341"/>
      <c r="S12" s="342"/>
      <c r="T12" s="342"/>
      <c r="U12" s="336" t="s">
        <v>105</v>
      </c>
      <c r="V12" s="342"/>
      <c r="W12" s="347">
        <f>W13</f>
        <v>5.765000000000001E-3</v>
      </c>
      <c r="X12" s="336" t="s">
        <v>105</v>
      </c>
      <c r="Y12" s="311" t="s">
        <v>105</v>
      </c>
      <c r="Z12" s="311" t="s">
        <v>105</v>
      </c>
      <c r="AA12" s="352">
        <v>6.06</v>
      </c>
      <c r="AB12" s="341"/>
      <c r="AC12" s="342"/>
      <c r="AD12" s="342"/>
      <c r="AE12" s="342"/>
      <c r="AF12" s="342"/>
      <c r="AG12" s="328"/>
    </row>
    <row r="13" spans="1:33" x14ac:dyDescent="0.2">
      <c r="A13" s="45">
        <v>36</v>
      </c>
      <c r="B13" s="341">
        <f t="shared" si="1"/>
        <v>1.6195000000000001E-2</v>
      </c>
      <c r="C13" s="336">
        <v>16.32</v>
      </c>
      <c r="D13" s="352">
        <v>15.12</v>
      </c>
      <c r="E13" s="352">
        <v>16.670000000000002</v>
      </c>
      <c r="F13" s="352">
        <v>16.670000000000002</v>
      </c>
      <c r="G13" s="341">
        <f t="shared" si="2"/>
        <v>4.2960000000000005E-2</v>
      </c>
      <c r="H13" s="336" t="s">
        <v>105</v>
      </c>
      <c r="I13" s="311" t="s">
        <v>105</v>
      </c>
      <c r="J13" s="311" t="s">
        <v>105</v>
      </c>
      <c r="K13" s="352">
        <v>42.96</v>
      </c>
      <c r="L13" s="341">
        <f t="shared" si="0"/>
        <v>4.5179999999999998E-2</v>
      </c>
      <c r="M13" s="336" t="s">
        <v>105</v>
      </c>
      <c r="N13" s="311" t="s">
        <v>105</v>
      </c>
      <c r="O13" s="311" t="s">
        <v>105</v>
      </c>
      <c r="P13" s="373">
        <v>45.18</v>
      </c>
      <c r="Q13" s="346">
        <f t="shared" si="3"/>
        <v>9.8217391304347812E-2</v>
      </c>
      <c r="R13" s="341"/>
      <c r="S13" s="342"/>
      <c r="T13" s="342"/>
      <c r="U13" s="352">
        <v>5.64</v>
      </c>
      <c r="V13" s="342"/>
      <c r="W13" s="341">
        <f>AVERAGE(X13:AA13)*0.001</f>
        <v>5.765000000000001E-3</v>
      </c>
      <c r="X13" s="336">
        <v>5.73</v>
      </c>
      <c r="Y13" s="352">
        <v>5.64</v>
      </c>
      <c r="Z13" s="352">
        <v>5.76</v>
      </c>
      <c r="AA13" s="352">
        <v>5.93</v>
      </c>
      <c r="AB13" s="341"/>
      <c r="AC13" s="342"/>
      <c r="AD13" s="342"/>
      <c r="AE13" s="342"/>
      <c r="AF13" s="342"/>
      <c r="AG13" s="328"/>
    </row>
    <row r="14" spans="1:33" x14ac:dyDescent="0.2">
      <c r="A14" s="45">
        <v>37</v>
      </c>
      <c r="B14" s="341">
        <f t="shared" si="1"/>
        <v>1.5762499999999999E-2</v>
      </c>
      <c r="C14" s="336">
        <v>15.25</v>
      </c>
      <c r="D14" s="352">
        <v>14.5</v>
      </c>
      <c r="E14" s="352">
        <v>15.78</v>
      </c>
      <c r="F14" s="352">
        <v>17.52</v>
      </c>
      <c r="G14" s="341">
        <f t="shared" si="2"/>
        <v>5.5050000000000002E-2</v>
      </c>
      <c r="H14" s="336">
        <v>52.76</v>
      </c>
      <c r="I14" s="352">
        <v>52.43</v>
      </c>
      <c r="J14" s="352">
        <v>55.26</v>
      </c>
      <c r="K14" s="352">
        <v>59.75</v>
      </c>
      <c r="L14" s="341">
        <f t="shared" si="0"/>
        <v>5.4016666666666671E-2</v>
      </c>
      <c r="M14" s="336">
        <v>55.89</v>
      </c>
      <c r="N14" s="311" t="s">
        <v>105</v>
      </c>
      <c r="O14" s="311">
        <v>48.35</v>
      </c>
      <c r="P14" s="352">
        <v>57.81</v>
      </c>
      <c r="Q14" s="346">
        <f t="shared" si="3"/>
        <v>0.11742753623188407</v>
      </c>
      <c r="R14" s="341"/>
      <c r="S14" s="342"/>
      <c r="T14" s="342"/>
      <c r="U14" s="352">
        <v>6.44</v>
      </c>
      <c r="V14" s="342"/>
      <c r="W14" s="341">
        <f>AVERAGE(X14:AA14)*0.001</f>
        <v>6.5075000000000003E-3</v>
      </c>
      <c r="X14" s="336">
        <v>6.23</v>
      </c>
      <c r="Y14" s="352">
        <v>6.44</v>
      </c>
      <c r="Z14" s="352">
        <v>6.59</v>
      </c>
      <c r="AA14" s="352">
        <v>6.77</v>
      </c>
      <c r="AB14" s="341"/>
      <c r="AC14" s="342"/>
      <c r="AD14" s="342"/>
      <c r="AE14" s="342"/>
      <c r="AF14" s="342"/>
      <c r="AG14" s="328"/>
    </row>
    <row r="15" spans="1:33" x14ac:dyDescent="0.2">
      <c r="A15" s="45">
        <v>38</v>
      </c>
      <c r="B15" s="341">
        <f t="shared" si="1"/>
        <v>1.5650000000000001E-2</v>
      </c>
      <c r="C15" s="336">
        <v>15.73</v>
      </c>
      <c r="D15" s="311" t="s">
        <v>105</v>
      </c>
      <c r="E15" s="311">
        <v>15.27</v>
      </c>
      <c r="F15" s="352">
        <v>15.95</v>
      </c>
      <c r="G15" s="341">
        <f t="shared" si="2"/>
        <v>5.2909999999999999E-2</v>
      </c>
      <c r="H15" s="336" t="s">
        <v>105</v>
      </c>
      <c r="I15" s="311" t="s">
        <v>105</v>
      </c>
      <c r="J15" s="311" t="s">
        <v>105</v>
      </c>
      <c r="K15" s="352">
        <v>52.91</v>
      </c>
      <c r="L15" s="341">
        <f t="shared" si="0"/>
        <v>5.806E-2</v>
      </c>
      <c r="M15" s="336">
        <v>56.28</v>
      </c>
      <c r="N15" s="352">
        <v>55.34</v>
      </c>
      <c r="O15" s="352">
        <v>60.31</v>
      </c>
      <c r="P15" s="352">
        <v>60.31</v>
      </c>
      <c r="Q15" s="346">
        <f>L15/0.49</f>
        <v>0.11848979591836735</v>
      </c>
      <c r="R15" s="341"/>
      <c r="S15" s="342"/>
      <c r="T15" s="342"/>
      <c r="U15" s="352">
        <v>6.8</v>
      </c>
      <c r="V15" s="342"/>
      <c r="W15" s="341">
        <f>AVERAGE(X15:AA15)*0.001</f>
        <v>7.0074999999999998E-3</v>
      </c>
      <c r="X15" s="336">
        <v>6.61</v>
      </c>
      <c r="Y15" s="352">
        <v>6.8</v>
      </c>
      <c r="Z15" s="352">
        <v>7.31</v>
      </c>
      <c r="AA15" s="352">
        <v>7.31</v>
      </c>
      <c r="AB15" s="341"/>
      <c r="AC15" s="342"/>
      <c r="AD15" s="342"/>
      <c r="AE15" s="342"/>
      <c r="AF15" s="342"/>
      <c r="AG15" s="328"/>
    </row>
    <row r="16" spans="1:33" x14ac:dyDescent="0.2">
      <c r="A16" s="45">
        <v>40</v>
      </c>
      <c r="B16" s="341">
        <f t="shared" si="1"/>
        <v>1.1197500000000001E-2</v>
      </c>
      <c r="C16" s="336">
        <v>10.88</v>
      </c>
      <c r="D16" s="352">
        <v>11.15</v>
      </c>
      <c r="E16" s="352">
        <v>11.16</v>
      </c>
      <c r="F16" s="352">
        <v>11.6</v>
      </c>
      <c r="G16" s="341">
        <f t="shared" si="2"/>
        <v>2.7870000000000002E-2</v>
      </c>
      <c r="H16" s="336" t="s">
        <v>105</v>
      </c>
      <c r="I16" s="311" t="s">
        <v>105</v>
      </c>
      <c r="J16" s="311" t="s">
        <v>105</v>
      </c>
      <c r="K16" s="373">
        <v>27.87</v>
      </c>
      <c r="L16" s="341">
        <f t="shared" si="0"/>
        <v>3.7953333333333339E-2</v>
      </c>
      <c r="M16" s="336">
        <v>37.450000000000003</v>
      </c>
      <c r="N16" s="352" t="s">
        <v>105</v>
      </c>
      <c r="O16" s="352">
        <v>37.51</v>
      </c>
      <c r="P16" s="352">
        <v>38.9</v>
      </c>
      <c r="Q16" s="346">
        <f t="shared" si="3"/>
        <v>8.2507246376811602E-2</v>
      </c>
      <c r="R16" s="341"/>
      <c r="S16" s="342"/>
      <c r="T16" s="342"/>
      <c r="U16" s="342"/>
      <c r="V16" s="342"/>
      <c r="W16" s="341"/>
      <c r="X16" s="342"/>
      <c r="Y16" s="342"/>
      <c r="Z16" s="342"/>
      <c r="AA16" s="342"/>
      <c r="AB16" s="341"/>
      <c r="AC16" s="342"/>
      <c r="AD16" s="342"/>
      <c r="AE16" s="342"/>
      <c r="AF16" s="342"/>
      <c r="AG16" s="328"/>
    </row>
    <row r="17" spans="1:33" x14ac:dyDescent="0.2">
      <c r="A17" s="45">
        <v>41</v>
      </c>
      <c r="B17" s="341">
        <f t="shared" si="1"/>
        <v>1.4070000000000001E-2</v>
      </c>
      <c r="C17" s="336">
        <v>14.03</v>
      </c>
      <c r="D17" s="352">
        <v>13.88</v>
      </c>
      <c r="E17" s="352">
        <v>14.06</v>
      </c>
      <c r="F17" s="352">
        <v>14.31</v>
      </c>
      <c r="G17" s="341">
        <f t="shared" si="2"/>
        <v>4.4360000000000004E-2</v>
      </c>
      <c r="H17" s="336"/>
      <c r="I17" s="336"/>
      <c r="J17" s="336"/>
      <c r="K17" s="373">
        <v>44.36</v>
      </c>
      <c r="L17" s="341">
        <f t="shared" si="0"/>
        <v>4.5490000000000003E-2</v>
      </c>
      <c r="M17" s="336">
        <v>44.35</v>
      </c>
      <c r="N17" s="352">
        <v>43.35</v>
      </c>
      <c r="O17" s="352">
        <v>47.13</v>
      </c>
      <c r="P17" s="352">
        <v>47.13</v>
      </c>
      <c r="Q17" s="346">
        <f t="shared" si="3"/>
        <v>9.8891304347826087E-2</v>
      </c>
      <c r="R17" s="341"/>
      <c r="S17" s="342"/>
      <c r="T17" s="342"/>
      <c r="U17" s="342"/>
      <c r="V17" s="342"/>
      <c r="W17" s="341"/>
      <c r="X17" s="342"/>
      <c r="Y17" s="342"/>
      <c r="Z17" s="342"/>
      <c r="AA17" s="342"/>
      <c r="AB17" s="341"/>
      <c r="AC17" s="342"/>
      <c r="AD17" s="342"/>
      <c r="AE17" s="342"/>
      <c r="AF17" s="342"/>
      <c r="AG17" s="328"/>
    </row>
    <row r="18" spans="1:33" x14ac:dyDescent="0.2">
      <c r="A18" s="45">
        <v>42</v>
      </c>
      <c r="B18" s="341">
        <f t="shared" si="1"/>
        <v>1.5762499999999999E-2</v>
      </c>
      <c r="C18" s="336">
        <v>15.32</v>
      </c>
      <c r="D18" s="352">
        <v>14.88</v>
      </c>
      <c r="E18" s="352">
        <v>15.33</v>
      </c>
      <c r="F18" s="352">
        <v>17.52</v>
      </c>
      <c r="G18" s="341">
        <f t="shared" si="2"/>
        <v>5.0836666666666669E-2</v>
      </c>
      <c r="H18" s="336">
        <v>51.54</v>
      </c>
      <c r="I18" s="311" t="s">
        <v>105</v>
      </c>
      <c r="J18" s="311">
        <v>46.83</v>
      </c>
      <c r="K18" s="352">
        <v>54.14</v>
      </c>
      <c r="L18" s="341">
        <f t="shared" si="0"/>
        <v>5.6049999999999996E-2</v>
      </c>
      <c r="M18" s="343" t="s">
        <v>112</v>
      </c>
      <c r="N18" s="352" t="s">
        <v>105</v>
      </c>
      <c r="O18" s="352">
        <v>55.54</v>
      </c>
      <c r="P18" s="373">
        <v>56.56</v>
      </c>
      <c r="Q18" s="346">
        <f t="shared" si="3"/>
        <v>0.1218478260869565</v>
      </c>
      <c r="R18" s="341"/>
      <c r="S18" s="336"/>
      <c r="T18" s="336"/>
      <c r="U18" s="336">
        <v>6.7</v>
      </c>
      <c r="V18" s="336"/>
      <c r="W18" s="341">
        <f>AVERAGE(X18:AA18)*0.001</f>
        <v>5.0049999999999999E-3</v>
      </c>
      <c r="X18" s="336">
        <v>4.59</v>
      </c>
      <c r="Y18" s="364"/>
      <c r="Z18" s="364"/>
      <c r="AA18" s="352">
        <v>5.42</v>
      </c>
      <c r="AB18" s="341"/>
      <c r="AC18" s="342"/>
      <c r="AD18" s="342"/>
      <c r="AE18" s="342"/>
      <c r="AF18" s="342"/>
      <c r="AG18" s="328"/>
    </row>
    <row r="19" spans="1:33" x14ac:dyDescent="0.2">
      <c r="A19" s="294">
        <v>43</v>
      </c>
      <c r="B19" s="348">
        <f t="shared" si="1"/>
        <v>1.908E-2</v>
      </c>
      <c r="C19" s="349">
        <v>19.079999999999998</v>
      </c>
      <c r="D19" s="364" t="s">
        <v>105</v>
      </c>
      <c r="E19" s="364" t="s">
        <v>105</v>
      </c>
      <c r="F19" s="373">
        <v>19.079999999999998</v>
      </c>
      <c r="G19" s="348">
        <f t="shared" si="2"/>
        <v>5.9526666666666665E-2</v>
      </c>
      <c r="H19" s="336">
        <v>53.16</v>
      </c>
      <c r="I19" s="364">
        <v>61.72</v>
      </c>
      <c r="J19" s="364" t="s">
        <v>105</v>
      </c>
      <c r="K19" s="352">
        <v>63.7</v>
      </c>
      <c r="L19" s="348">
        <f t="shared" si="0"/>
        <v>5.2764999999999999E-2</v>
      </c>
      <c r="M19" s="336">
        <v>52.62</v>
      </c>
      <c r="N19" s="349">
        <v>57.32</v>
      </c>
      <c r="O19" s="336">
        <v>43.51</v>
      </c>
      <c r="P19" s="352">
        <v>57.61</v>
      </c>
      <c r="Q19" s="350">
        <f t="shared" si="3"/>
        <v>0.11470652173913043</v>
      </c>
      <c r="R19" s="348"/>
      <c r="S19" s="349"/>
      <c r="T19" s="349"/>
      <c r="U19" s="349" t="s">
        <v>105</v>
      </c>
      <c r="V19" s="349"/>
      <c r="W19" s="348"/>
      <c r="X19" s="343" t="s">
        <v>105</v>
      </c>
      <c r="Y19" s="364" t="s">
        <v>105</v>
      </c>
      <c r="Z19" s="364" t="s">
        <v>105</v>
      </c>
      <c r="AA19" s="366" t="s">
        <v>105</v>
      </c>
      <c r="AB19" s="341"/>
      <c r="AC19" s="342"/>
      <c r="AD19" s="342"/>
      <c r="AE19" s="342"/>
      <c r="AF19" s="342"/>
      <c r="AG19" s="328"/>
    </row>
    <row r="20" spans="1:33" x14ac:dyDescent="0.2">
      <c r="A20" s="45">
        <v>44</v>
      </c>
      <c r="B20" s="341">
        <f t="shared" si="1"/>
        <v>1.5790000000000002E-2</v>
      </c>
      <c r="C20" s="336">
        <v>15.99</v>
      </c>
      <c r="D20" s="311" t="s">
        <v>105</v>
      </c>
      <c r="E20" s="311">
        <v>15.65</v>
      </c>
      <c r="F20" s="373">
        <v>15.73</v>
      </c>
      <c r="G20" s="341">
        <f t="shared" si="2"/>
        <v>5.7717500000000005E-2</v>
      </c>
      <c r="H20" s="336">
        <v>59.87</v>
      </c>
      <c r="I20" s="352">
        <v>53.18</v>
      </c>
      <c r="J20" s="352">
        <v>53.56</v>
      </c>
      <c r="K20" s="352">
        <v>64.260000000000005</v>
      </c>
      <c r="L20" s="341">
        <f t="shared" si="0"/>
        <v>6.6092500000000012E-2</v>
      </c>
      <c r="M20" s="336">
        <v>66.180000000000007</v>
      </c>
      <c r="N20" s="352">
        <v>65.61</v>
      </c>
      <c r="O20" s="352">
        <v>66.290000000000006</v>
      </c>
      <c r="P20" s="352">
        <v>66.290000000000006</v>
      </c>
      <c r="Q20" s="346">
        <f t="shared" si="3"/>
        <v>0.14367934782608699</v>
      </c>
      <c r="R20" s="341"/>
      <c r="S20" s="336"/>
      <c r="T20" s="336"/>
      <c r="U20" s="336">
        <v>8.2100000000000009</v>
      </c>
      <c r="V20" s="336"/>
      <c r="W20" s="341">
        <f>AVERAGE(X20:AA20)*0.001</f>
        <v>6.9000000000000008E-3</v>
      </c>
      <c r="X20" s="336">
        <v>7.07</v>
      </c>
      <c r="Y20" s="352">
        <v>6.66</v>
      </c>
      <c r="Z20" s="352">
        <v>6.8</v>
      </c>
      <c r="AA20" s="352">
        <v>7.07</v>
      </c>
      <c r="AB20" s="341"/>
      <c r="AC20" s="342"/>
      <c r="AD20" s="342"/>
      <c r="AE20" s="342"/>
      <c r="AF20" s="342"/>
      <c r="AG20" s="328"/>
    </row>
    <row r="21" spans="1:33" x14ac:dyDescent="0.2">
      <c r="A21" s="45">
        <v>46</v>
      </c>
      <c r="B21" s="341">
        <f t="shared" si="1"/>
        <v>1.6660000000000001E-2</v>
      </c>
      <c r="C21" s="336">
        <v>16.8</v>
      </c>
      <c r="D21" s="352">
        <v>16.29</v>
      </c>
      <c r="E21" s="352">
        <v>16.75</v>
      </c>
      <c r="F21" s="352">
        <v>16.8</v>
      </c>
      <c r="G21" s="341">
        <f t="shared" si="2"/>
        <v>4.9720000000000007E-2</v>
      </c>
      <c r="H21" s="336">
        <v>48.42</v>
      </c>
      <c r="I21" s="311" t="s">
        <v>105</v>
      </c>
      <c r="J21" s="311">
        <v>48.1</v>
      </c>
      <c r="K21" s="352">
        <v>52.64</v>
      </c>
      <c r="L21" s="341">
        <f t="shared" si="0"/>
        <v>6.5287500000000012E-2</v>
      </c>
      <c r="M21" s="336">
        <v>61.22</v>
      </c>
      <c r="N21" s="352">
        <v>64.349999999999994</v>
      </c>
      <c r="O21" s="352">
        <v>67.790000000000006</v>
      </c>
      <c r="P21" s="352">
        <v>67.790000000000006</v>
      </c>
      <c r="Q21" s="346">
        <f t="shared" si="3"/>
        <v>0.14192934782608699</v>
      </c>
      <c r="R21" s="341"/>
      <c r="S21" s="336"/>
      <c r="T21" s="336"/>
      <c r="U21" s="352">
        <v>7.43</v>
      </c>
      <c r="V21" s="336"/>
      <c r="W21" s="341">
        <f>AVERAGE(X21:AA21)*0.001</f>
        <v>7.4399999999999996E-3</v>
      </c>
      <c r="X21" s="336">
        <v>7.29</v>
      </c>
      <c r="Y21" s="352">
        <v>7.43</v>
      </c>
      <c r="Z21" s="352">
        <v>7.46</v>
      </c>
      <c r="AA21" s="352">
        <v>7.58</v>
      </c>
      <c r="AB21" s="341">
        <f>AVERAGE(AC21:AF21)*0.001</f>
        <v>1.5067500000000001E-2</v>
      </c>
      <c r="AC21" s="336">
        <v>15.29</v>
      </c>
      <c r="AD21" s="336">
        <v>14.49</v>
      </c>
      <c r="AE21" s="336">
        <v>15.2</v>
      </c>
      <c r="AF21" s="336">
        <v>15.29</v>
      </c>
      <c r="AG21" s="328"/>
    </row>
    <row r="22" spans="1:33" x14ac:dyDescent="0.2">
      <c r="A22" s="45">
        <v>51</v>
      </c>
      <c r="B22" s="341"/>
      <c r="C22" s="342"/>
      <c r="D22" s="342"/>
      <c r="E22" s="342"/>
      <c r="F22" s="342"/>
      <c r="G22" s="341">
        <f t="shared" si="2"/>
        <v>1.2955E-2</v>
      </c>
      <c r="H22" s="336" t="s">
        <v>105</v>
      </c>
      <c r="I22" s="352" t="s">
        <v>105</v>
      </c>
      <c r="J22" s="352">
        <v>12.74</v>
      </c>
      <c r="K22" s="352">
        <v>13.17</v>
      </c>
      <c r="L22" s="341">
        <f t="shared" si="0"/>
        <v>3.4843333333333337E-2</v>
      </c>
      <c r="M22" s="336">
        <v>33.82</v>
      </c>
      <c r="N22" s="352">
        <v>35.29</v>
      </c>
      <c r="O22" s="352">
        <v>35.42</v>
      </c>
      <c r="P22" s="352" t="s">
        <v>118</v>
      </c>
      <c r="Q22" s="347">
        <f>Q23*0.95</f>
        <v>3.8371739130434776E-2</v>
      </c>
      <c r="R22" s="341"/>
      <c r="S22" s="342"/>
      <c r="T22" s="342"/>
      <c r="U22" s="342"/>
      <c r="V22" s="342"/>
      <c r="W22" s="341"/>
      <c r="X22" s="342"/>
      <c r="Y22" s="342"/>
      <c r="Z22" s="342"/>
      <c r="AA22" s="342"/>
      <c r="AB22" s="341"/>
      <c r="AC22" s="342"/>
      <c r="AD22" s="342"/>
      <c r="AE22" s="342"/>
      <c r="AF22" s="342"/>
      <c r="AG22" s="328"/>
    </row>
    <row r="23" spans="1:33" x14ac:dyDescent="0.2">
      <c r="A23" s="45">
        <v>52</v>
      </c>
      <c r="B23" s="341">
        <f t="shared" si="1"/>
        <v>1.174E-2</v>
      </c>
      <c r="C23" s="336" t="s">
        <v>105</v>
      </c>
      <c r="D23" s="311" t="s">
        <v>105</v>
      </c>
      <c r="E23" s="311" t="s">
        <v>105</v>
      </c>
      <c r="F23" s="352">
        <v>11.74</v>
      </c>
      <c r="G23" s="341">
        <f t="shared" si="2"/>
        <v>2.1212499999999999E-2</v>
      </c>
      <c r="H23" s="336">
        <v>21.05</v>
      </c>
      <c r="I23" s="352">
        <v>19.98</v>
      </c>
      <c r="J23" s="352">
        <v>20.02</v>
      </c>
      <c r="K23" s="352">
        <v>23.8</v>
      </c>
      <c r="L23" s="341">
        <f t="shared" si="0"/>
        <v>1.8579999999999999E-2</v>
      </c>
      <c r="M23" s="336" t="s">
        <v>105</v>
      </c>
      <c r="N23" s="311" t="s">
        <v>105</v>
      </c>
      <c r="O23" s="311" t="s">
        <v>105</v>
      </c>
      <c r="P23" s="352">
        <v>18.579999999999998</v>
      </c>
      <c r="Q23" s="346">
        <f t="shared" ref="Q23:Q28" si="4">L23/0.46</f>
        <v>4.0391304347826083E-2</v>
      </c>
      <c r="R23" s="341"/>
      <c r="S23" s="342"/>
      <c r="T23" s="342"/>
      <c r="U23" s="342"/>
      <c r="V23" s="342"/>
      <c r="W23" s="341"/>
      <c r="X23" s="342"/>
      <c r="Y23" s="342"/>
      <c r="Z23" s="342"/>
      <c r="AA23" s="342"/>
      <c r="AB23" s="341"/>
      <c r="AC23" s="342"/>
      <c r="AD23" s="342"/>
      <c r="AE23" s="342"/>
      <c r="AF23" s="342"/>
      <c r="AG23" s="328"/>
    </row>
    <row r="24" spans="1:33" x14ac:dyDescent="0.2">
      <c r="A24" s="45">
        <v>53</v>
      </c>
      <c r="B24" s="341">
        <f t="shared" ref="B24:B28" si="5">AVERAGE(C24:F24)*0.001</f>
        <v>8.5024999999999996E-3</v>
      </c>
      <c r="C24" s="336">
        <v>7.93</v>
      </c>
      <c r="D24" s="352">
        <v>8.48</v>
      </c>
      <c r="E24" s="352">
        <v>8.77</v>
      </c>
      <c r="F24" s="352">
        <v>8.83</v>
      </c>
      <c r="G24" s="341">
        <f t="shared" si="2"/>
        <v>2.6620000000000001E-2</v>
      </c>
      <c r="H24" s="336" t="s">
        <v>105</v>
      </c>
      <c r="I24" s="311" t="s">
        <v>105</v>
      </c>
      <c r="J24" s="311" t="s">
        <v>105</v>
      </c>
      <c r="K24" s="352">
        <v>26.62</v>
      </c>
      <c r="L24" s="341">
        <f t="shared" si="0"/>
        <v>1.9859999999999999E-2</v>
      </c>
      <c r="M24" s="336">
        <v>18.16</v>
      </c>
      <c r="N24" s="311">
        <v>19.489999999999998</v>
      </c>
      <c r="O24" s="311">
        <v>17.489999999999998</v>
      </c>
      <c r="P24" s="352">
        <v>24.3</v>
      </c>
      <c r="Q24" s="346">
        <f t="shared" si="4"/>
        <v>4.3173913043478257E-2</v>
      </c>
      <c r="R24" s="341"/>
      <c r="S24" s="342"/>
      <c r="T24" s="342"/>
      <c r="U24" s="342"/>
      <c r="V24" s="342"/>
      <c r="W24" s="341"/>
      <c r="X24" s="342"/>
      <c r="Y24" s="342"/>
      <c r="Z24" s="342"/>
      <c r="AA24" s="342"/>
      <c r="AB24" s="341"/>
      <c r="AC24" s="342"/>
      <c r="AD24" s="342"/>
      <c r="AE24" s="342"/>
      <c r="AF24" s="342"/>
      <c r="AG24" s="328"/>
    </row>
    <row r="25" spans="1:33" x14ac:dyDescent="0.2">
      <c r="A25" s="45">
        <v>54</v>
      </c>
      <c r="B25" s="341">
        <f t="shared" si="5"/>
        <v>1.1743333333333335E-2</v>
      </c>
      <c r="C25" s="336">
        <v>11.11</v>
      </c>
      <c r="D25" s="352" t="s">
        <v>105</v>
      </c>
      <c r="E25" s="352">
        <v>12.06</v>
      </c>
      <c r="F25" s="352">
        <v>12.06</v>
      </c>
      <c r="G25" s="341">
        <f t="shared" si="2"/>
        <v>3.3680000000000002E-2</v>
      </c>
      <c r="H25" s="336" t="s">
        <v>105</v>
      </c>
      <c r="I25" s="311" t="s">
        <v>105</v>
      </c>
      <c r="J25" s="311" t="s">
        <v>105</v>
      </c>
      <c r="K25" s="352">
        <v>33.68</v>
      </c>
      <c r="L25" s="341">
        <f t="shared" si="0"/>
        <v>3.1399999999999997E-2</v>
      </c>
      <c r="M25" s="336">
        <v>29.77</v>
      </c>
      <c r="N25" s="352">
        <v>31.19</v>
      </c>
      <c r="O25" s="352">
        <v>31.35</v>
      </c>
      <c r="P25" s="352">
        <v>33.29</v>
      </c>
      <c r="Q25" s="346">
        <f t="shared" si="4"/>
        <v>6.8260869565217389E-2</v>
      </c>
      <c r="R25" s="341"/>
      <c r="S25" s="342"/>
      <c r="T25" s="342"/>
      <c r="U25" s="342"/>
      <c r="V25" s="342"/>
      <c r="W25" s="341"/>
      <c r="X25" s="342"/>
      <c r="Y25" s="342"/>
      <c r="Z25" s="342"/>
      <c r="AA25" s="342"/>
      <c r="AB25" s="341"/>
      <c r="AC25" s="342"/>
      <c r="AD25" s="342"/>
      <c r="AE25" s="342"/>
      <c r="AF25" s="342"/>
      <c r="AG25" s="328"/>
    </row>
    <row r="26" spans="1:33" x14ac:dyDescent="0.2">
      <c r="A26" s="45">
        <v>55</v>
      </c>
      <c r="B26" s="341">
        <f t="shared" si="5"/>
        <v>1.2435000000000002E-2</v>
      </c>
      <c r="C26" s="336">
        <v>12.25</v>
      </c>
      <c r="D26" s="352">
        <v>12.23</v>
      </c>
      <c r="E26" s="352">
        <v>12.63</v>
      </c>
      <c r="F26" s="352">
        <v>12.63</v>
      </c>
      <c r="G26" s="341">
        <f t="shared" si="2"/>
        <v>3.9092500000000002E-2</v>
      </c>
      <c r="H26" s="336">
        <v>39.47</v>
      </c>
      <c r="I26" s="352">
        <v>37.92</v>
      </c>
      <c r="J26" s="352">
        <v>39.14</v>
      </c>
      <c r="K26" s="352">
        <v>39.840000000000003</v>
      </c>
      <c r="L26" s="341">
        <f t="shared" si="0"/>
        <v>3.1726666666666667E-2</v>
      </c>
      <c r="M26" s="336">
        <v>30.83</v>
      </c>
      <c r="N26" s="311" t="s">
        <v>105</v>
      </c>
      <c r="O26" s="311">
        <v>29.05</v>
      </c>
      <c r="P26" s="352">
        <v>35.299999999999997</v>
      </c>
      <c r="Q26" s="346">
        <f t="shared" si="4"/>
        <v>6.8971014492753627E-2</v>
      </c>
      <c r="R26" s="341"/>
      <c r="S26" s="342"/>
      <c r="T26" s="342"/>
      <c r="U26" s="342"/>
      <c r="V26" s="342"/>
      <c r="W26" s="341"/>
      <c r="X26" s="342"/>
      <c r="Y26" s="342"/>
      <c r="Z26" s="342"/>
      <c r="AA26" s="342"/>
      <c r="AB26" s="341"/>
      <c r="AC26" s="342"/>
      <c r="AD26" s="342"/>
      <c r="AE26" s="342"/>
      <c r="AF26" s="342"/>
      <c r="AG26" s="328"/>
    </row>
    <row r="27" spans="1:33" x14ac:dyDescent="0.2">
      <c r="A27" s="45">
        <v>56</v>
      </c>
      <c r="B27" s="341">
        <f t="shared" si="5"/>
        <v>1.349E-2</v>
      </c>
      <c r="C27" s="336" t="s">
        <v>105</v>
      </c>
      <c r="D27" s="352" t="s">
        <v>105</v>
      </c>
      <c r="E27" s="352" t="s">
        <v>105</v>
      </c>
      <c r="F27" s="352">
        <v>13.49</v>
      </c>
      <c r="G27" s="341">
        <f t="shared" si="2"/>
        <v>4.5642500000000009E-2</v>
      </c>
      <c r="H27" s="336">
        <v>45.92</v>
      </c>
      <c r="I27" s="352">
        <v>44.38</v>
      </c>
      <c r="J27" s="352">
        <v>45.59</v>
      </c>
      <c r="K27" s="352">
        <v>46.68</v>
      </c>
      <c r="L27" s="341">
        <f t="shared" si="0"/>
        <v>3.4705E-2</v>
      </c>
      <c r="M27" s="336">
        <v>39.799999999999997</v>
      </c>
      <c r="N27" s="311">
        <v>42.74</v>
      </c>
      <c r="O27" s="352">
        <v>13.54</v>
      </c>
      <c r="P27" s="352">
        <v>42.74</v>
      </c>
      <c r="Q27" s="346">
        <f t="shared" si="4"/>
        <v>7.5445652173913039E-2</v>
      </c>
      <c r="R27" s="341"/>
      <c r="S27" s="342"/>
      <c r="T27" s="342"/>
      <c r="U27" s="342"/>
      <c r="V27" s="342"/>
      <c r="W27" s="341"/>
      <c r="X27" s="342"/>
      <c r="Y27" s="342"/>
      <c r="Z27" s="342"/>
      <c r="AA27" s="342"/>
      <c r="AB27" s="341"/>
      <c r="AC27" s="342"/>
      <c r="AD27" s="342"/>
      <c r="AE27" s="342"/>
      <c r="AF27" s="342"/>
      <c r="AG27" s="328"/>
    </row>
    <row r="28" spans="1:33" x14ac:dyDescent="0.2">
      <c r="A28" s="45">
        <v>57</v>
      </c>
      <c r="B28" s="341">
        <f t="shared" si="5"/>
        <v>1.4947500000000001E-2</v>
      </c>
      <c r="C28" s="336">
        <v>14.68</v>
      </c>
      <c r="D28" s="352">
        <v>14.85</v>
      </c>
      <c r="E28" s="352">
        <v>15</v>
      </c>
      <c r="F28" s="352">
        <v>15.26</v>
      </c>
      <c r="G28" s="341">
        <f t="shared" si="2"/>
        <v>4.7039999999999998E-2</v>
      </c>
      <c r="H28" s="336">
        <v>46.58</v>
      </c>
      <c r="I28" s="311" t="s">
        <v>105</v>
      </c>
      <c r="J28" s="311">
        <v>45.99</v>
      </c>
      <c r="K28" s="373">
        <v>48.55</v>
      </c>
      <c r="L28" s="341">
        <f t="shared" si="0"/>
        <v>5.0415000000000008E-2</v>
      </c>
      <c r="M28" s="336">
        <v>49.26</v>
      </c>
      <c r="N28" s="352">
        <v>49.56</v>
      </c>
      <c r="O28" s="352">
        <v>51.42</v>
      </c>
      <c r="P28" s="352">
        <v>51.42</v>
      </c>
      <c r="Q28" s="346">
        <f t="shared" si="4"/>
        <v>0.10959782608695653</v>
      </c>
      <c r="R28" s="341"/>
      <c r="S28" s="342"/>
      <c r="T28" s="342"/>
      <c r="U28" s="342"/>
      <c r="V28" s="342"/>
      <c r="W28" s="341"/>
      <c r="X28" s="342"/>
      <c r="Y28" s="342"/>
      <c r="Z28" s="342"/>
      <c r="AA28" s="342"/>
      <c r="AB28" s="341"/>
      <c r="AC28" s="342"/>
      <c r="AD28" s="342"/>
      <c r="AE28" s="342"/>
      <c r="AF28" s="342"/>
      <c r="AG28" s="328"/>
    </row>
    <row r="29" spans="1:33" x14ac:dyDescent="0.2">
      <c r="A29" s="45">
        <v>58</v>
      </c>
      <c r="B29" s="341"/>
      <c r="C29" s="342"/>
      <c r="D29" s="342"/>
      <c r="E29" s="342"/>
      <c r="F29" s="342"/>
      <c r="G29" s="341"/>
      <c r="H29" s="342"/>
      <c r="I29" s="342"/>
      <c r="J29" s="342"/>
      <c r="K29" s="342"/>
      <c r="L29" s="341"/>
      <c r="M29" s="342"/>
      <c r="N29" s="342"/>
      <c r="O29" s="342"/>
      <c r="P29" s="342"/>
      <c r="Q29" s="346"/>
      <c r="R29" s="341"/>
      <c r="S29" s="342"/>
      <c r="T29" s="342"/>
      <c r="U29" s="342"/>
      <c r="V29" s="342"/>
      <c r="W29" s="341"/>
      <c r="X29" s="342"/>
      <c r="Y29" s="342"/>
      <c r="Z29" s="342"/>
      <c r="AA29" s="342"/>
      <c r="AB29" s="341"/>
      <c r="AC29" s="342"/>
      <c r="AD29" s="342"/>
      <c r="AE29" s="342"/>
      <c r="AF29" s="342"/>
      <c r="AG29" s="328"/>
    </row>
    <row r="30" spans="1:33" x14ac:dyDescent="0.2">
      <c r="A30" s="294">
        <v>61</v>
      </c>
      <c r="B30" s="348"/>
      <c r="C30" s="343" t="s">
        <v>105</v>
      </c>
      <c r="D30" s="366" t="s">
        <v>105</v>
      </c>
      <c r="E30" s="366" t="s">
        <v>105</v>
      </c>
      <c r="F30" s="366" t="s">
        <v>105</v>
      </c>
      <c r="G30" s="348"/>
      <c r="H30" s="343" t="s">
        <v>105</v>
      </c>
      <c r="I30" s="365" t="s">
        <v>105</v>
      </c>
      <c r="J30" s="365" t="s">
        <v>105</v>
      </c>
      <c r="K30" s="366" t="s">
        <v>105</v>
      </c>
      <c r="L30" s="348"/>
      <c r="M30" s="343" t="s">
        <v>105</v>
      </c>
      <c r="N30" s="365" t="s">
        <v>105</v>
      </c>
      <c r="O30" s="365" t="s">
        <v>105</v>
      </c>
      <c r="P30" s="366" t="s">
        <v>105</v>
      </c>
      <c r="Q30" s="350">
        <f t="shared" ref="Q30:Q31" si="6">L30/0.46</f>
        <v>0</v>
      </c>
      <c r="R30" s="348"/>
      <c r="S30" s="349"/>
      <c r="T30" s="349"/>
      <c r="U30" s="352">
        <v>6.7</v>
      </c>
      <c r="V30" s="349"/>
      <c r="W30" s="348">
        <f>AVERAGE(X30:AA30)*0.001</f>
        <v>6.7149999999999996E-3</v>
      </c>
      <c r="X30" s="336">
        <v>5.82</v>
      </c>
      <c r="Y30" s="352">
        <v>6.7</v>
      </c>
      <c r="Z30" s="352">
        <v>7.17</v>
      </c>
      <c r="AA30" s="352">
        <v>7.17</v>
      </c>
      <c r="AB30" s="341"/>
      <c r="AC30" s="351"/>
      <c r="AD30" s="351"/>
      <c r="AE30" s="351"/>
      <c r="AF30" s="351"/>
      <c r="AG30" s="328"/>
    </row>
    <row r="31" spans="1:33" x14ac:dyDescent="0.2">
      <c r="A31" s="294">
        <v>62</v>
      </c>
      <c r="B31" s="348">
        <f t="shared" ref="B31" si="7">AVERAGE(C31:F31)*0.001</f>
        <v>1.3454999999999998E-2</v>
      </c>
      <c r="C31" s="349">
        <v>19.079999999999998</v>
      </c>
      <c r="D31" s="364" t="s">
        <v>105</v>
      </c>
      <c r="E31" s="364" t="s">
        <v>105</v>
      </c>
      <c r="F31" s="373">
        <v>7.83</v>
      </c>
      <c r="G31" s="348">
        <f t="shared" ref="G31" si="8">AVERAGE(H31:K31)*0.001</f>
        <v>2.7359999999999999E-2</v>
      </c>
      <c r="H31" s="343" t="s">
        <v>105</v>
      </c>
      <c r="I31" s="365" t="s">
        <v>105</v>
      </c>
      <c r="J31" s="365" t="s">
        <v>105</v>
      </c>
      <c r="K31" s="373">
        <v>27.36</v>
      </c>
      <c r="L31" s="348">
        <f t="shared" ref="L31" si="9">AVERAGE(M31:P31)*0.001</f>
        <v>3.1210000000000002E-2</v>
      </c>
      <c r="M31" s="343" t="s">
        <v>112</v>
      </c>
      <c r="N31" s="365" t="s">
        <v>112</v>
      </c>
      <c r="O31" s="365" t="s">
        <v>112</v>
      </c>
      <c r="P31" s="373">
        <v>31.21</v>
      </c>
      <c r="Q31" s="350">
        <f t="shared" si="6"/>
        <v>6.7847826086956525E-2</v>
      </c>
      <c r="R31" s="348"/>
      <c r="S31" s="349"/>
      <c r="T31" s="349"/>
      <c r="U31" s="349" t="s">
        <v>105</v>
      </c>
      <c r="V31" s="349"/>
      <c r="W31" s="348">
        <f>AVERAGE(X31:AA31)*0.001</f>
        <v>6.9366666666666665E-3</v>
      </c>
      <c r="X31" s="336">
        <v>6.73</v>
      </c>
      <c r="Y31" s="364" t="s">
        <v>105</v>
      </c>
      <c r="Z31" s="352">
        <v>7.04</v>
      </c>
      <c r="AA31" s="352">
        <v>7.04</v>
      </c>
      <c r="AB31" s="341"/>
      <c r="AC31" s="351"/>
      <c r="AD31" s="351"/>
      <c r="AE31" s="351"/>
      <c r="AF31" s="351"/>
      <c r="AG31" s="328"/>
    </row>
    <row r="32" spans="1:33" x14ac:dyDescent="0.2">
      <c r="A32" s="294">
        <v>63</v>
      </c>
      <c r="B32" s="348">
        <f t="shared" ref="B32:B33" si="10">AVERAGE(C32:F32)*0.001</f>
        <v>1.4015000000000001E-2</v>
      </c>
      <c r="C32" s="336">
        <v>15.1</v>
      </c>
      <c r="D32" s="352">
        <v>11.94</v>
      </c>
      <c r="E32" s="352">
        <v>13.92</v>
      </c>
      <c r="F32" s="352">
        <v>15.1</v>
      </c>
      <c r="G32" s="348">
        <f t="shared" ref="G32:G33" si="11">AVERAGE(H32:K32)*0.001</f>
        <v>4.6869999999999995E-2</v>
      </c>
      <c r="H32" s="343" t="s">
        <v>112</v>
      </c>
      <c r="I32" s="364" t="s">
        <v>105</v>
      </c>
      <c r="J32" s="364">
        <v>46.83</v>
      </c>
      <c r="K32" s="373">
        <v>46.91</v>
      </c>
      <c r="L32" s="348">
        <f t="shared" ref="L32:L33" si="12">AVERAGE(M32:P32)*0.001</f>
        <v>5.0202500000000011E-2</v>
      </c>
      <c r="M32" s="336">
        <v>44.53</v>
      </c>
      <c r="N32" s="364">
        <v>53.96</v>
      </c>
      <c r="O32" s="352">
        <v>42.55</v>
      </c>
      <c r="P32" s="352">
        <v>59.77</v>
      </c>
      <c r="Q32" s="350">
        <f t="shared" ref="Q32:Q33" si="13">L32/0.46</f>
        <v>0.10913586956521741</v>
      </c>
      <c r="R32" s="348"/>
      <c r="S32" s="349"/>
      <c r="T32" s="349"/>
      <c r="U32" s="352">
        <v>7.07</v>
      </c>
      <c r="V32" s="349"/>
      <c r="W32" s="348">
        <f>AVERAGE(X32:AA32)*0.001</f>
        <v>7.0824999999999994E-3</v>
      </c>
      <c r="X32" s="336">
        <v>6.9</v>
      </c>
      <c r="Y32" s="352">
        <v>7.07</v>
      </c>
      <c r="Z32" s="352">
        <v>7.12</v>
      </c>
      <c r="AA32" s="352">
        <v>7.24</v>
      </c>
      <c r="AB32" s="341"/>
      <c r="AC32" s="351"/>
      <c r="AD32" s="351"/>
      <c r="AE32" s="351"/>
      <c r="AF32" s="351"/>
      <c r="AG32" s="328"/>
    </row>
    <row r="33" spans="1:33" x14ac:dyDescent="0.2">
      <c r="A33" s="294">
        <v>64</v>
      </c>
      <c r="B33" s="348">
        <f t="shared" si="10"/>
        <v>1.6673333333333332E-2</v>
      </c>
      <c r="C33" s="349">
        <v>15.99</v>
      </c>
      <c r="D33" s="364" t="s">
        <v>105</v>
      </c>
      <c r="E33" s="364">
        <v>15.65</v>
      </c>
      <c r="F33" s="373">
        <v>18.38</v>
      </c>
      <c r="G33" s="348">
        <f t="shared" si="11"/>
        <v>6.0545000000000002E-2</v>
      </c>
      <c r="H33" s="336">
        <v>61.04</v>
      </c>
      <c r="I33" s="352">
        <v>55.06</v>
      </c>
      <c r="J33" s="352">
        <v>60.22</v>
      </c>
      <c r="K33" s="352">
        <v>65.86</v>
      </c>
      <c r="L33" s="348">
        <f t="shared" si="12"/>
        <v>6.3674999999999995E-2</v>
      </c>
      <c r="M33" s="336">
        <v>62.88</v>
      </c>
      <c r="N33" s="352">
        <v>54.72</v>
      </c>
      <c r="O33" s="352">
        <v>68.55</v>
      </c>
      <c r="P33" s="352">
        <v>68.55</v>
      </c>
      <c r="Q33" s="350">
        <f t="shared" si="13"/>
        <v>0.13842391304347826</v>
      </c>
      <c r="R33" s="348"/>
      <c r="S33" s="349"/>
      <c r="T33" s="349"/>
      <c r="U33" s="349">
        <v>8.2100000000000009</v>
      </c>
      <c r="V33" s="349"/>
      <c r="W33" s="348">
        <f>AVERAGE(X33:AA33)*0.001</f>
        <v>8.09E-3</v>
      </c>
      <c r="X33" s="336">
        <v>8.17</v>
      </c>
      <c r="Y33" s="352">
        <v>7.39</v>
      </c>
      <c r="Z33" s="352">
        <v>8.18</v>
      </c>
      <c r="AA33" s="352">
        <v>8.6199999999999992</v>
      </c>
      <c r="AB33" s="341"/>
      <c r="AC33" s="351"/>
      <c r="AD33" s="351"/>
      <c r="AE33" s="351"/>
      <c r="AF33" s="351"/>
      <c r="AG33" s="328"/>
    </row>
    <row r="34" spans="1:33" x14ac:dyDescent="0.2">
      <c r="A34" s="48"/>
      <c r="B34" s="295">
        <v>2</v>
      </c>
      <c r="G34" s="295">
        <v>3</v>
      </c>
      <c r="L34" s="295">
        <v>4</v>
      </c>
      <c r="Q34" s="295">
        <v>4</v>
      </c>
      <c r="R34" s="295">
        <v>5</v>
      </c>
      <c r="W34" s="295">
        <v>6</v>
      </c>
      <c r="AB34" s="195">
        <v>7</v>
      </c>
    </row>
    <row r="36" spans="1:33" x14ac:dyDescent="0.2">
      <c r="B36" s="300">
        <v>30.72</v>
      </c>
      <c r="C36" s="301">
        <v>2019</v>
      </c>
    </row>
    <row r="38" spans="1:33" x14ac:dyDescent="0.2">
      <c r="B38" s="192">
        <f>(C38+D38+E38+F38)/4*0.001</f>
        <v>1.3572499999999999E-2</v>
      </c>
      <c r="C38" s="272">
        <v>13.09</v>
      </c>
      <c r="D38" s="272">
        <v>13.01</v>
      </c>
      <c r="E38" s="272">
        <v>12.93</v>
      </c>
      <c r="F38" s="272">
        <v>15.26</v>
      </c>
    </row>
  </sheetData>
  <mergeCells count="2">
    <mergeCell ref="A2:A3"/>
    <mergeCell ref="B2:AF2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7"/>
  <dimension ref="A1:AM29"/>
  <sheetViews>
    <sheetView zoomScale="95" workbookViewId="0">
      <pane xSplit="1" topLeftCell="B1" activePane="topRight" state="frozen"/>
      <selection pane="topRight" activeCell="B1" sqref="B1"/>
    </sheetView>
  </sheetViews>
  <sheetFormatPr defaultColWidth="9.140625" defaultRowHeight="12.75" x14ac:dyDescent="0.2"/>
  <cols>
    <col min="1" max="1" width="5" style="50" customWidth="1"/>
    <col min="2" max="2" width="9" style="43" customWidth="1"/>
    <col min="3" max="7" width="6.42578125" style="43" customWidth="1"/>
    <col min="8" max="9" width="7.5703125" style="43" bestFit="1" customWidth="1"/>
    <col min="10" max="12" width="6.42578125" style="43" customWidth="1"/>
    <col min="13" max="13" width="7.5703125" style="43" bestFit="1" customWidth="1"/>
    <col min="14" max="15" width="9.140625" style="43"/>
    <col min="16" max="19" width="7.5703125" style="43" bestFit="1" customWidth="1"/>
    <col min="20" max="29" width="7.5703125" style="43" customWidth="1"/>
    <col min="30" max="30" width="9.140625" style="43" customWidth="1"/>
    <col min="31" max="34" width="8.5703125" style="43" customWidth="1"/>
    <col min="35" max="39" width="6.42578125" style="43" customWidth="1"/>
    <col min="40" max="16384" width="9.140625" style="43"/>
  </cols>
  <sheetData>
    <row r="1" spans="1:39" x14ac:dyDescent="0.2">
      <c r="B1" s="304">
        <v>30.72</v>
      </c>
      <c r="C1" s="305">
        <v>2020</v>
      </c>
      <c r="D1" t="s">
        <v>110</v>
      </c>
      <c r="E1" s="303"/>
      <c r="I1" s="306" t="s">
        <v>111</v>
      </c>
    </row>
    <row r="2" spans="1:39" x14ac:dyDescent="0.2">
      <c r="A2" s="490" t="s">
        <v>1</v>
      </c>
      <c r="B2" s="503" t="s">
        <v>34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4"/>
    </row>
    <row r="3" spans="1:39" x14ac:dyDescent="0.2">
      <c r="A3" s="490"/>
      <c r="B3" s="42">
        <v>60</v>
      </c>
      <c r="C3" s="42">
        <v>100</v>
      </c>
      <c r="D3" s="274" t="s">
        <v>101</v>
      </c>
      <c r="E3" s="312" t="s">
        <v>117</v>
      </c>
      <c r="F3" s="312" t="s">
        <v>102</v>
      </c>
      <c r="G3" s="282" t="s">
        <v>103</v>
      </c>
      <c r="H3" s="42">
        <v>150</v>
      </c>
      <c r="I3" s="42">
        <v>200</v>
      </c>
      <c r="J3" s="274" t="s">
        <v>101</v>
      </c>
      <c r="K3" s="312" t="s">
        <v>117</v>
      </c>
      <c r="L3" s="312" t="s">
        <v>102</v>
      </c>
      <c r="M3" s="282" t="s">
        <v>103</v>
      </c>
      <c r="N3" s="284">
        <v>300</v>
      </c>
      <c r="O3" s="284">
        <v>400</v>
      </c>
      <c r="P3" s="274" t="s">
        <v>101</v>
      </c>
      <c r="Q3" s="312" t="s">
        <v>117</v>
      </c>
      <c r="R3" s="312" t="s">
        <v>102</v>
      </c>
      <c r="S3" s="285" t="s">
        <v>103</v>
      </c>
      <c r="T3" s="42">
        <v>800</v>
      </c>
      <c r="U3" s="274" t="s">
        <v>101</v>
      </c>
      <c r="V3" s="312" t="s">
        <v>117</v>
      </c>
      <c r="W3" s="312" t="s">
        <v>102</v>
      </c>
      <c r="X3" s="282" t="s">
        <v>103</v>
      </c>
      <c r="Y3" s="42">
        <v>1500</v>
      </c>
      <c r="Z3" s="274" t="s">
        <v>101</v>
      </c>
      <c r="AA3" s="312" t="s">
        <v>117</v>
      </c>
      <c r="AB3" s="312" t="s">
        <v>102</v>
      </c>
      <c r="AC3" s="282" t="s">
        <v>103</v>
      </c>
      <c r="AD3" s="42">
        <v>5000</v>
      </c>
      <c r="AE3" s="281" t="s">
        <v>101</v>
      </c>
      <c r="AF3" s="312" t="s">
        <v>117</v>
      </c>
      <c r="AG3" s="312" t="s">
        <v>102</v>
      </c>
      <c r="AH3" s="282" t="s">
        <v>103</v>
      </c>
      <c r="AI3" s="42" t="s">
        <v>104</v>
      </c>
      <c r="AJ3" s="274" t="s">
        <v>101</v>
      </c>
      <c r="AK3" s="312" t="s">
        <v>117</v>
      </c>
      <c r="AL3" s="312" t="s">
        <v>102</v>
      </c>
      <c r="AM3" s="282" t="s">
        <v>103</v>
      </c>
    </row>
    <row r="4" spans="1:39" x14ac:dyDescent="0.2">
      <c r="A4" s="45">
        <v>11</v>
      </c>
      <c r="B4" s="313">
        <f>C4/1.58</f>
        <v>8.8288941631504912E-5</v>
      </c>
      <c r="C4" s="313">
        <f>AVERAGE(D4:G4)</f>
        <v>1.3949652777777777E-4</v>
      </c>
      <c r="D4" s="320">
        <v>1.4074074074074073E-4</v>
      </c>
      <c r="E4" s="331">
        <v>1.4062500000000002E-4</v>
      </c>
      <c r="F4" s="331">
        <v>1.3946759259259259E-4</v>
      </c>
      <c r="G4" s="331">
        <v>1.3715277777777776E-4</v>
      </c>
      <c r="H4" s="313">
        <f>I4/1.35</f>
        <v>2.1253429355281206E-4</v>
      </c>
      <c r="I4" s="313">
        <f>AVERAGE(J4:M4)</f>
        <v>2.8692129629629629E-4</v>
      </c>
      <c r="J4" s="314">
        <v>2.880787037037037E-4</v>
      </c>
      <c r="K4" s="331">
        <v>2.8865740740740745E-4</v>
      </c>
      <c r="L4" s="331">
        <v>2.8865740740740745E-4</v>
      </c>
      <c r="M4" s="331">
        <v>2.8229166666666669E-4</v>
      </c>
      <c r="N4" s="313">
        <f>O4/1.488</f>
        <v>4.3927811379928307E-4</v>
      </c>
      <c r="O4" s="313">
        <f t="shared" ref="O4:O14" si="0">AVERAGE(P4:S4)</f>
        <v>6.5364583333333323E-4</v>
      </c>
      <c r="P4" s="314">
        <v>6.5798611111111103E-4</v>
      </c>
      <c r="Q4" s="331">
        <v>6.5740740740740733E-4</v>
      </c>
      <c r="R4" s="331">
        <v>6.5104166666666663E-4</v>
      </c>
      <c r="S4" s="332">
        <v>6.4814814814814813E-4</v>
      </c>
      <c r="T4" s="313">
        <f>AVERAGE(U4:X4)</f>
        <v>1.6258101851851852E-3</v>
      </c>
      <c r="U4" s="315">
        <v>1.6418981481481482E-3</v>
      </c>
      <c r="V4" s="310">
        <v>1.6422453703703703E-3</v>
      </c>
      <c r="W4" s="310" t="s">
        <v>105</v>
      </c>
      <c r="X4" s="333">
        <v>1.5932870370370372E-3</v>
      </c>
      <c r="Y4" s="313">
        <f>AVERAGE(Z4:AC4)</f>
        <v>3.264236111111111E-3</v>
      </c>
      <c r="Z4" s="315">
        <v>3.3837962962962962E-3</v>
      </c>
      <c r="AA4" s="333">
        <v>3.2518518518518517E-3</v>
      </c>
      <c r="AB4" s="333">
        <v>3.2106481481481482E-3</v>
      </c>
      <c r="AC4" s="333">
        <v>3.2106481481481482E-3</v>
      </c>
      <c r="AD4" s="313">
        <f>AVERAGE(AE4:AH4)</f>
        <v>0.72050925925925924</v>
      </c>
      <c r="AE4" s="315" t="s">
        <v>105</v>
      </c>
      <c r="AF4" s="310" t="s">
        <v>105</v>
      </c>
      <c r="AG4" s="310" t="s">
        <v>105</v>
      </c>
      <c r="AH4" s="333">
        <v>0.72050925925925924</v>
      </c>
      <c r="AI4" s="51"/>
      <c r="AJ4" s="51"/>
      <c r="AK4" s="51"/>
      <c r="AL4" s="51"/>
      <c r="AM4" s="51"/>
    </row>
    <row r="5" spans="1:39" x14ac:dyDescent="0.2">
      <c r="A5" s="45">
        <v>12</v>
      </c>
      <c r="B5" s="313">
        <f>C5/1.58</f>
        <v>8.5303856071261127E-5</v>
      </c>
      <c r="C5" s="313">
        <f>AVERAGE(D5:G5)</f>
        <v>1.3478009259259259E-4</v>
      </c>
      <c r="D5" s="314">
        <v>1.349537037037037E-4</v>
      </c>
      <c r="E5" s="331">
        <v>1.3923611111111111E-4</v>
      </c>
      <c r="F5" s="331">
        <v>1.3298611111111112E-4</v>
      </c>
      <c r="G5" s="331">
        <v>1.3194444444444443E-4</v>
      </c>
      <c r="H5" s="313">
        <f>I5/1.35</f>
        <v>2.0166752400548692E-4</v>
      </c>
      <c r="I5" s="313">
        <f>AVERAGE(J5:M5)</f>
        <v>2.7225115740740736E-4</v>
      </c>
      <c r="J5" s="314">
        <v>2.728009259259259E-4</v>
      </c>
      <c r="K5" s="331">
        <v>2.8333333333333335E-4</v>
      </c>
      <c r="L5" s="331">
        <v>2.6643518518518515E-4</v>
      </c>
      <c r="M5" s="331">
        <v>2.6643518518518515E-4</v>
      </c>
      <c r="N5" s="313">
        <f>O5/1.488</f>
        <v>4.1327922764834729E-4</v>
      </c>
      <c r="O5" s="313">
        <f t="shared" si="0"/>
        <v>6.1495949074074079E-4</v>
      </c>
      <c r="P5" s="314">
        <v>6.116898148148148E-4</v>
      </c>
      <c r="Q5" s="331">
        <v>6.4039351851851855E-4</v>
      </c>
      <c r="R5" s="331">
        <v>6.0856481481481482E-4</v>
      </c>
      <c r="S5" s="331">
        <v>5.9918981481481488E-4</v>
      </c>
      <c r="T5" s="313">
        <f>AVERAGE(U5:X5)</f>
        <v>1.4462962962962962E-3</v>
      </c>
      <c r="U5" s="315" t="s">
        <v>105</v>
      </c>
      <c r="V5" s="310" t="s">
        <v>105</v>
      </c>
      <c r="W5" s="310" t="s">
        <v>105</v>
      </c>
      <c r="X5" s="333">
        <v>1.4462962962962962E-3</v>
      </c>
      <c r="Y5" s="313">
        <f>AVERAGE(Z5:AC5)</f>
        <v>3.1911458333333336E-3</v>
      </c>
      <c r="Z5" s="315">
        <v>3.2811342592592597E-3</v>
      </c>
      <c r="AA5" s="333">
        <v>3.243634259259259E-3</v>
      </c>
      <c r="AB5" s="333">
        <v>3.2398148148148147E-3</v>
      </c>
      <c r="AC5" s="333">
        <v>3.0000000000000005E-3</v>
      </c>
      <c r="AD5" s="313">
        <f>AVERAGE(AE5:AH5)</f>
        <v>1.2389467592592593E-2</v>
      </c>
      <c r="AE5" s="315" t="s">
        <v>105</v>
      </c>
      <c r="AF5" s="310" t="s">
        <v>105</v>
      </c>
      <c r="AG5" s="310" t="s">
        <v>105</v>
      </c>
      <c r="AH5" s="333">
        <v>1.2389467592592593E-2</v>
      </c>
      <c r="AI5" s="51"/>
      <c r="AJ5" s="51"/>
      <c r="AK5" s="51"/>
      <c r="AL5" s="51"/>
      <c r="AM5" s="51"/>
    </row>
    <row r="6" spans="1:39" x14ac:dyDescent="0.2">
      <c r="A6" s="45">
        <v>13</v>
      </c>
      <c r="B6" s="313">
        <f>C6/1.58</f>
        <v>8.7776166197843405E-5</v>
      </c>
      <c r="C6" s="313">
        <f>AVERAGE(D6:G6)</f>
        <v>1.3868634259259259E-4</v>
      </c>
      <c r="D6" s="314">
        <v>1.4108796296296295E-4</v>
      </c>
      <c r="E6" s="331">
        <v>1.3877314814814815E-4</v>
      </c>
      <c r="F6" s="331">
        <v>1.3842592592592593E-4</v>
      </c>
      <c r="G6" s="331">
        <v>1.3645833333333332E-4</v>
      </c>
      <c r="H6" s="313">
        <f>I6/1.35</f>
        <v>2.1093392775491543E-4</v>
      </c>
      <c r="I6" s="313">
        <f>AVERAGE(J6:M6)</f>
        <v>2.8476080246913585E-4</v>
      </c>
      <c r="J6" s="314">
        <v>2.8182870370370373E-4</v>
      </c>
      <c r="K6" s="367">
        <v>2.9189814814814817E-4</v>
      </c>
      <c r="L6" s="367" t="s">
        <v>105</v>
      </c>
      <c r="M6" s="331">
        <v>2.8055555555555554E-4</v>
      </c>
      <c r="N6" s="313">
        <f>O6/1.488</f>
        <v>4.3225822008164077E-4</v>
      </c>
      <c r="O6" s="313">
        <f t="shared" si="0"/>
        <v>6.4320023148148147E-4</v>
      </c>
      <c r="P6" s="314">
        <v>6.6319444444444444E-4</v>
      </c>
      <c r="Q6" s="331">
        <v>6.4270833333333335E-4</v>
      </c>
      <c r="R6" s="331">
        <v>6.3657407407407402E-4</v>
      </c>
      <c r="S6" s="331">
        <v>6.3032407407407405E-4</v>
      </c>
      <c r="T6" s="313">
        <f>AVERAGE(U6:X6)</f>
        <v>1.4256944444444445E-3</v>
      </c>
      <c r="U6" s="315" t="s">
        <v>105</v>
      </c>
      <c r="V6" s="310" t="s">
        <v>105</v>
      </c>
      <c r="W6" s="310" t="s">
        <v>105</v>
      </c>
      <c r="X6" s="333">
        <v>1.4256944444444445E-3</v>
      </c>
      <c r="Y6" s="313">
        <f>AVERAGE(Z6:AC6)</f>
        <v>3.0659143518518518E-3</v>
      </c>
      <c r="Z6" s="315">
        <v>3.2453703703703707E-3</v>
      </c>
      <c r="AA6" s="333">
        <v>3.1327546296296299E-3</v>
      </c>
      <c r="AB6" s="333">
        <v>3.0467592592592595E-3</v>
      </c>
      <c r="AC6" s="333">
        <v>2.838773148148148E-3</v>
      </c>
      <c r="AD6" s="313">
        <f>AVERAGE(AE6:AH6)</f>
        <v>1.0499884259259261E-2</v>
      </c>
      <c r="AE6" s="315" t="s">
        <v>105</v>
      </c>
      <c r="AF6" s="310" t="s">
        <v>105</v>
      </c>
      <c r="AG6" s="310" t="s">
        <v>105</v>
      </c>
      <c r="AH6" s="333">
        <v>1.0499884259259261E-2</v>
      </c>
      <c r="AI6" s="302">
        <f>AVERAGE(AJ6:AM6)</f>
        <v>5.4606481481481487E-4</v>
      </c>
      <c r="AJ6" s="316" t="s">
        <v>105</v>
      </c>
      <c r="AK6" s="316" t="s">
        <v>105</v>
      </c>
      <c r="AL6" s="313">
        <v>5.4606481481481487E-4</v>
      </c>
      <c r="AM6" s="313">
        <v>5.4606481481481487E-4</v>
      </c>
    </row>
    <row r="7" spans="1:39" x14ac:dyDescent="0.2">
      <c r="A7" s="45">
        <v>20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>
        <f>O7/1.488</f>
        <v>4.3342496141975307E-4</v>
      </c>
      <c r="O7" s="313">
        <f t="shared" si="0"/>
        <v>6.4493634259259257E-4</v>
      </c>
      <c r="P7" s="314">
        <v>6.5219907407407414E-4</v>
      </c>
      <c r="Q7" s="331">
        <v>6.5023148148148156E-4</v>
      </c>
      <c r="R7" s="331">
        <v>6.3865740740740734E-4</v>
      </c>
      <c r="S7" s="332">
        <v>6.3865740740740734E-4</v>
      </c>
      <c r="T7" s="313">
        <f>AVERAGE(U7:X7)</f>
        <v>1.6113811728395062E-3</v>
      </c>
      <c r="U7" s="315">
        <v>1.6262731481481482E-3</v>
      </c>
      <c r="V7" s="310">
        <v>1.636226851851852E-3</v>
      </c>
      <c r="W7" s="310" t="s">
        <v>105</v>
      </c>
      <c r="X7" s="334">
        <v>1.5716435185185184E-3</v>
      </c>
      <c r="Y7" s="313">
        <f>AVERAGE(Z7:AC7)</f>
        <v>3.1253761574074074E-3</v>
      </c>
      <c r="Z7" s="315">
        <v>3.1956018518518518E-3</v>
      </c>
      <c r="AA7" s="333">
        <v>3.1576388888888886E-3</v>
      </c>
      <c r="AB7" s="333">
        <v>3.1000000000000003E-3</v>
      </c>
      <c r="AC7" s="333">
        <v>3.048263888888889E-3</v>
      </c>
      <c r="AD7" s="313">
        <f>AVERAGE(AE7:AH7)</f>
        <v>1.2005787037037037E-2</v>
      </c>
      <c r="AE7" s="313"/>
      <c r="AF7" s="313"/>
      <c r="AG7" s="313"/>
      <c r="AH7" s="358">
        <v>1.2005787037037037E-2</v>
      </c>
      <c r="AI7" s="51"/>
      <c r="AJ7" s="313"/>
      <c r="AK7" s="313"/>
      <c r="AL7" s="313"/>
      <c r="AM7" s="313"/>
    </row>
    <row r="8" spans="1:39" x14ac:dyDescent="0.2">
      <c r="A8" s="45">
        <v>32</v>
      </c>
      <c r="B8" s="313">
        <f t="shared" ref="B8:B14" si="1">C8/1.58</f>
        <v>2.7594643694327237E-4</v>
      </c>
      <c r="C8" s="313">
        <f t="shared" ref="C8:C14" si="2">AVERAGE(D8:G8)</f>
        <v>4.3599537037037039E-4</v>
      </c>
      <c r="D8" s="314" t="s">
        <v>105</v>
      </c>
      <c r="E8" s="307" t="s">
        <v>105</v>
      </c>
      <c r="F8" s="307" t="s">
        <v>105</v>
      </c>
      <c r="G8" s="331">
        <v>4.3599537037037039E-4</v>
      </c>
      <c r="H8" s="313">
        <f t="shared" ref="H8:H14" si="3">I8/1.35</f>
        <v>7.0790466392318247E-4</v>
      </c>
      <c r="I8" s="313">
        <f t="shared" ref="I8:I14" si="4">AVERAGE(J8:M8)</f>
        <v>9.5567129629629637E-4</v>
      </c>
      <c r="J8" s="315" t="s">
        <v>105</v>
      </c>
      <c r="K8" s="310" t="s">
        <v>105</v>
      </c>
      <c r="L8" s="310" t="s">
        <v>105</v>
      </c>
      <c r="M8" s="333">
        <v>9.5567129629629637E-4</v>
      </c>
      <c r="N8" s="313">
        <f t="shared" ref="N8:N14" si="5">O8/1.488</f>
        <v>1.3172509707287932E-3</v>
      </c>
      <c r="O8" s="313">
        <f t="shared" si="0"/>
        <v>1.9600694444444444E-3</v>
      </c>
      <c r="P8" s="315" t="s">
        <v>105</v>
      </c>
      <c r="Q8" s="310" t="s">
        <v>105</v>
      </c>
      <c r="R8" s="310" t="s">
        <v>105</v>
      </c>
      <c r="S8" s="333">
        <v>1.9600694444444444E-3</v>
      </c>
      <c r="T8" s="317"/>
      <c r="U8" s="315"/>
      <c r="V8" s="315"/>
      <c r="W8" s="315"/>
      <c r="X8" s="315"/>
      <c r="Y8" s="317"/>
      <c r="Z8" s="313"/>
      <c r="AA8" s="313"/>
      <c r="AB8" s="313"/>
      <c r="AC8" s="313"/>
      <c r="AD8" s="317"/>
      <c r="AE8" s="313"/>
      <c r="AF8" s="313"/>
      <c r="AG8" s="313"/>
      <c r="AH8" s="313"/>
      <c r="AI8" s="51"/>
      <c r="AJ8" s="313"/>
      <c r="AK8" s="313"/>
      <c r="AL8" s="313"/>
      <c r="AM8" s="313"/>
    </row>
    <row r="9" spans="1:39" x14ac:dyDescent="0.2">
      <c r="A9" s="45">
        <v>33</v>
      </c>
      <c r="B9" s="313">
        <f t="shared" si="1"/>
        <v>1.4570147679324896E-4</v>
      </c>
      <c r="C9" s="313">
        <f t="shared" si="2"/>
        <v>2.3020833333333335E-4</v>
      </c>
      <c r="D9" s="314" t="s">
        <v>105</v>
      </c>
      <c r="E9" s="331" t="s">
        <v>105</v>
      </c>
      <c r="F9" s="331" t="s">
        <v>105</v>
      </c>
      <c r="G9" s="331">
        <v>2.3020833333333335E-4</v>
      </c>
      <c r="H9" s="313">
        <f t="shared" si="3"/>
        <v>3.0041152263374482E-4</v>
      </c>
      <c r="I9" s="313">
        <f t="shared" si="4"/>
        <v>4.0555555555555554E-4</v>
      </c>
      <c r="J9" s="314" t="s">
        <v>105</v>
      </c>
      <c r="K9" s="307" t="s">
        <v>105</v>
      </c>
      <c r="L9" s="307" t="s">
        <v>105</v>
      </c>
      <c r="M9" s="331">
        <v>4.0555555555555554E-4</v>
      </c>
      <c r="N9" s="313">
        <f t="shared" si="5"/>
        <v>5.456460324571883E-4</v>
      </c>
      <c r="O9" s="313">
        <f t="shared" si="0"/>
        <v>8.1192129629629626E-4</v>
      </c>
      <c r="P9" s="315" t="s">
        <v>105</v>
      </c>
      <c r="Q9" s="310" t="s">
        <v>105</v>
      </c>
      <c r="R9" s="310" t="s">
        <v>105</v>
      </c>
      <c r="S9" s="333">
        <v>8.1192129629629626E-4</v>
      </c>
      <c r="T9" s="313">
        <f t="shared" ref="T9:T14" si="6">AVERAGE(U9:X9)</f>
        <v>1.6533564814814816E-3</v>
      </c>
      <c r="U9" s="315" t="s">
        <v>105</v>
      </c>
      <c r="V9" s="333" t="s">
        <v>105</v>
      </c>
      <c r="W9" s="333" t="s">
        <v>105</v>
      </c>
      <c r="X9" s="334">
        <v>1.6533564814814816E-3</v>
      </c>
      <c r="Y9" s="313">
        <f t="shared" ref="Y9:Y14" si="7">AVERAGE(Z9:AC9)</f>
        <v>3.4241898148148144E-3</v>
      </c>
      <c r="Z9" s="315" t="s">
        <v>105</v>
      </c>
      <c r="AA9" s="310" t="s">
        <v>105</v>
      </c>
      <c r="AB9" s="310" t="s">
        <v>105</v>
      </c>
      <c r="AC9" s="334">
        <v>3.4241898148148144E-3</v>
      </c>
      <c r="AD9" s="317"/>
      <c r="AE9" s="313"/>
      <c r="AF9" s="313"/>
      <c r="AG9" s="313"/>
      <c r="AH9" s="313"/>
      <c r="AI9" s="51"/>
      <c r="AJ9" s="313"/>
      <c r="AK9" s="313"/>
      <c r="AL9" s="313"/>
      <c r="AM9" s="313"/>
    </row>
    <row r="10" spans="1:39" x14ac:dyDescent="0.2">
      <c r="A10" s="45">
        <v>34</v>
      </c>
      <c r="B10" s="313">
        <f t="shared" si="1"/>
        <v>1.2193067276136897E-4</v>
      </c>
      <c r="C10" s="313">
        <f t="shared" si="2"/>
        <v>1.9265046296296299E-4</v>
      </c>
      <c r="D10" s="314">
        <v>1.9409722222222221E-4</v>
      </c>
      <c r="E10" s="331">
        <v>1.9710648148148148E-4</v>
      </c>
      <c r="F10" s="331">
        <v>1.8969907407407409E-4</v>
      </c>
      <c r="G10" s="332">
        <v>1.8969907407407409E-4</v>
      </c>
      <c r="H10" s="313">
        <f t="shared" si="3"/>
        <v>2.5094307270233195E-4</v>
      </c>
      <c r="I10" s="313">
        <f t="shared" si="4"/>
        <v>3.3877314814814816E-4</v>
      </c>
      <c r="J10" s="315" t="s">
        <v>105</v>
      </c>
      <c r="K10" s="310" t="s">
        <v>105</v>
      </c>
      <c r="L10" s="307" t="s">
        <v>105</v>
      </c>
      <c r="M10" s="331">
        <v>3.3877314814814816E-4</v>
      </c>
      <c r="N10" s="313">
        <f t="shared" si="5"/>
        <v>4.4917596948426924E-4</v>
      </c>
      <c r="O10" s="313">
        <f t="shared" si="0"/>
        <v>6.6837384259259259E-4</v>
      </c>
      <c r="P10" s="314">
        <v>6.7465277777777782E-4</v>
      </c>
      <c r="Q10" s="307">
        <v>6.9363425925925929E-4</v>
      </c>
      <c r="R10" s="307">
        <v>6.8032407407407408E-4</v>
      </c>
      <c r="S10" s="332">
        <v>6.2488425925925927E-4</v>
      </c>
      <c r="T10" s="313">
        <f t="shared" si="6"/>
        <v>1.3164930555555556E-3</v>
      </c>
      <c r="U10" s="315">
        <v>1.3572916666666666E-3</v>
      </c>
      <c r="V10" s="333">
        <v>1.3871527777777779E-3</v>
      </c>
      <c r="W10" s="333">
        <v>1.2614583333333334E-3</v>
      </c>
      <c r="X10" s="334">
        <v>1.2600694444444445E-3</v>
      </c>
      <c r="Y10" s="313">
        <f t="shared" si="7"/>
        <v>2.664583333333333E-3</v>
      </c>
      <c r="Z10" s="315" t="s">
        <v>105</v>
      </c>
      <c r="AA10" s="310" t="s">
        <v>105</v>
      </c>
      <c r="AB10" s="310" t="s">
        <v>105</v>
      </c>
      <c r="AC10" s="334">
        <v>2.664583333333333E-3</v>
      </c>
      <c r="AD10" s="313">
        <f>AVERAGE(AE10:AH10)</f>
        <v>9.3229166666666669E-3</v>
      </c>
      <c r="AE10" s="313"/>
      <c r="AF10" s="313"/>
      <c r="AG10" s="313"/>
      <c r="AH10" s="358">
        <v>9.3229166666666669E-3</v>
      </c>
      <c r="AI10" s="51"/>
      <c r="AJ10" s="313"/>
      <c r="AK10" s="313"/>
      <c r="AL10" s="313"/>
      <c r="AM10" s="313"/>
    </row>
    <row r="11" spans="1:39" x14ac:dyDescent="0.2">
      <c r="A11" s="45">
        <v>35</v>
      </c>
      <c r="B11" s="313">
        <f t="shared" si="1"/>
        <v>9.8434569854664798E-5</v>
      </c>
      <c r="C11" s="313">
        <f t="shared" si="2"/>
        <v>1.5552662037037038E-4</v>
      </c>
      <c r="D11" s="314">
        <v>1.6921296296296294E-4</v>
      </c>
      <c r="E11" s="331">
        <v>1.5196759259259262E-4</v>
      </c>
      <c r="F11" s="331">
        <v>1.5046296296296297E-4</v>
      </c>
      <c r="G11" s="331">
        <v>1.5046296296296297E-4</v>
      </c>
      <c r="H11" s="313">
        <f t="shared" si="3"/>
        <v>2.4136231138545947E-4</v>
      </c>
      <c r="I11" s="313">
        <f t="shared" si="4"/>
        <v>3.2583912037037032E-4</v>
      </c>
      <c r="J11" s="313">
        <v>3.510416666666666E-4</v>
      </c>
      <c r="K11" s="331">
        <v>3.2337962962962962E-4</v>
      </c>
      <c r="L11" s="331">
        <v>3.1446759259259259E-4</v>
      </c>
      <c r="M11" s="331">
        <v>3.1446759259259259E-4</v>
      </c>
      <c r="N11" s="313">
        <f t="shared" si="5"/>
        <v>5.8095940362405403E-4</v>
      </c>
      <c r="O11" s="313">
        <f t="shared" si="0"/>
        <v>8.6446759259259246E-4</v>
      </c>
      <c r="P11" s="315" t="s">
        <v>105</v>
      </c>
      <c r="Q11" s="310" t="s">
        <v>105</v>
      </c>
      <c r="R11" s="310" t="s">
        <v>105</v>
      </c>
      <c r="S11" s="333">
        <v>8.6446759259259246E-4</v>
      </c>
      <c r="T11" s="313">
        <f t="shared" si="6"/>
        <v>2.2392361111111111E-3</v>
      </c>
      <c r="U11" s="315" t="s">
        <v>105</v>
      </c>
      <c r="V11" s="310" t="s">
        <v>105</v>
      </c>
      <c r="W11" s="310" t="s">
        <v>105</v>
      </c>
      <c r="X11" s="334">
        <v>2.2392361111111111E-3</v>
      </c>
      <c r="Y11" s="313">
        <f t="shared" si="7"/>
        <v>5.3710648148148146E-3</v>
      </c>
      <c r="Z11" s="313"/>
      <c r="AA11" s="309"/>
      <c r="AB11" s="309"/>
      <c r="AC11" s="358">
        <v>5.3710648148148146E-3</v>
      </c>
      <c r="AD11" s="317"/>
      <c r="AE11" s="313"/>
      <c r="AF11" s="313"/>
      <c r="AG11" s="313"/>
      <c r="AH11" s="313"/>
      <c r="AI11" s="51"/>
      <c r="AJ11" s="313"/>
      <c r="AK11" s="313"/>
      <c r="AL11" s="313"/>
      <c r="AM11" s="313"/>
    </row>
    <row r="12" spans="1:39" x14ac:dyDescent="0.2">
      <c r="A12" s="45">
        <v>36</v>
      </c>
      <c r="B12" s="313">
        <f t="shared" si="1"/>
        <v>1.0163941631504923E-4</v>
      </c>
      <c r="C12" s="313">
        <f t="shared" si="2"/>
        <v>1.6059027777777778E-4</v>
      </c>
      <c r="D12" s="320">
        <v>1.5833333333333332E-4</v>
      </c>
      <c r="E12" s="331">
        <v>1.6898148148148146E-4</v>
      </c>
      <c r="F12" s="331">
        <v>1.5752314814814814E-4</v>
      </c>
      <c r="G12" s="331">
        <v>1.5752314814814814E-4</v>
      </c>
      <c r="H12" s="313">
        <f t="shared" si="3"/>
        <v>2.4543467078189302E-4</v>
      </c>
      <c r="I12" s="313">
        <f t="shared" si="4"/>
        <v>3.3133680555555558E-4</v>
      </c>
      <c r="J12" s="314">
        <v>3.2650462962962966E-4</v>
      </c>
      <c r="K12" s="331">
        <v>3.4583333333333335E-4</v>
      </c>
      <c r="L12" s="331">
        <v>3.2650462962962966E-4</v>
      </c>
      <c r="M12" s="331">
        <v>3.2650462962962966E-4</v>
      </c>
      <c r="N12" s="313">
        <f t="shared" si="5"/>
        <v>5.2083333333333343E-4</v>
      </c>
      <c r="O12" s="313">
        <f t="shared" si="0"/>
        <v>7.7500000000000008E-4</v>
      </c>
      <c r="P12" s="315" t="s">
        <v>105</v>
      </c>
      <c r="Q12" s="310" t="s">
        <v>105</v>
      </c>
      <c r="R12" s="310" t="s">
        <v>105</v>
      </c>
      <c r="S12" s="333">
        <v>7.7500000000000008E-4</v>
      </c>
      <c r="T12" s="313">
        <f t="shared" si="6"/>
        <v>2.1553240740740743E-3</v>
      </c>
      <c r="U12" s="315" t="s">
        <v>105</v>
      </c>
      <c r="V12" s="310" t="s">
        <v>105</v>
      </c>
      <c r="W12" s="310" t="s">
        <v>105</v>
      </c>
      <c r="X12" s="334">
        <v>2.1553240740740743E-3</v>
      </c>
      <c r="Y12" s="313">
        <f t="shared" si="7"/>
        <v>4.4710648148148149E-3</v>
      </c>
      <c r="Z12" s="315" t="s">
        <v>105</v>
      </c>
      <c r="AA12" s="310" t="s">
        <v>105</v>
      </c>
      <c r="AB12" s="310" t="s">
        <v>105</v>
      </c>
      <c r="AC12" s="334">
        <v>4.4710648148148149E-3</v>
      </c>
      <c r="AD12" s="317"/>
      <c r="AE12" s="313"/>
      <c r="AF12" s="313"/>
      <c r="AG12" s="313"/>
      <c r="AH12" s="313"/>
      <c r="AI12" s="51"/>
      <c r="AJ12" s="313"/>
      <c r="AK12" s="313"/>
      <c r="AL12" s="313"/>
      <c r="AM12" s="313"/>
    </row>
    <row r="13" spans="1:39" x14ac:dyDescent="0.2">
      <c r="A13" s="45">
        <v>37</v>
      </c>
      <c r="B13" s="313">
        <f t="shared" si="1"/>
        <v>9.5889006094702301E-5</v>
      </c>
      <c r="C13" s="313">
        <f t="shared" si="2"/>
        <v>1.5150462962962963E-4</v>
      </c>
      <c r="D13" s="314">
        <v>1.5277777777777777E-4</v>
      </c>
      <c r="E13" s="331">
        <v>1.5231481481481481E-4</v>
      </c>
      <c r="F13" s="331">
        <v>1.5046296296296297E-4</v>
      </c>
      <c r="G13" s="331">
        <v>1.5046296296296297E-4</v>
      </c>
      <c r="H13" s="313">
        <f t="shared" si="3"/>
        <v>2.3062414266117966E-4</v>
      </c>
      <c r="I13" s="313">
        <f t="shared" si="4"/>
        <v>3.1134259259259255E-4</v>
      </c>
      <c r="J13" s="314">
        <v>3.1377314814814815E-4</v>
      </c>
      <c r="K13" s="331">
        <v>3.1631944444444443E-4</v>
      </c>
      <c r="L13" s="331">
        <v>3.0763888888888887E-4</v>
      </c>
      <c r="M13" s="331">
        <v>3.0763888888888887E-4</v>
      </c>
      <c r="N13" s="313">
        <f t="shared" si="5"/>
        <v>4.7750833831142973E-4</v>
      </c>
      <c r="O13" s="313">
        <f t="shared" si="0"/>
        <v>7.1053240740740744E-4</v>
      </c>
      <c r="P13" s="315">
        <v>7.2268518518518515E-4</v>
      </c>
      <c r="Q13" s="333">
        <v>7.1145833333333337E-4</v>
      </c>
      <c r="R13" s="333">
        <v>7.1018518518518512E-4</v>
      </c>
      <c r="S13" s="333">
        <v>6.9780092592592593E-4</v>
      </c>
      <c r="T13" s="313">
        <f t="shared" si="6"/>
        <v>1.8716435185185184E-3</v>
      </c>
      <c r="U13" s="315" t="s">
        <v>105</v>
      </c>
      <c r="V13" s="310" t="s">
        <v>105</v>
      </c>
      <c r="W13" s="310" t="s">
        <v>105</v>
      </c>
      <c r="X13" s="334">
        <v>1.8716435185185184E-3</v>
      </c>
      <c r="Y13" s="313">
        <f t="shared" si="7"/>
        <v>3.9365740740740741E-3</v>
      </c>
      <c r="Z13" s="315" t="s">
        <v>105</v>
      </c>
      <c r="AA13" s="310" t="s">
        <v>105</v>
      </c>
      <c r="AB13" s="310" t="s">
        <v>105</v>
      </c>
      <c r="AC13" s="334">
        <v>3.9365740740740741E-3</v>
      </c>
      <c r="AD13" s="317"/>
      <c r="AE13" s="313"/>
      <c r="AF13" s="313"/>
      <c r="AG13" s="313"/>
      <c r="AH13" s="313"/>
      <c r="AI13" s="51"/>
      <c r="AJ13" s="313"/>
      <c r="AK13" s="313"/>
      <c r="AL13" s="313"/>
      <c r="AM13" s="313"/>
    </row>
    <row r="14" spans="1:39" x14ac:dyDescent="0.2">
      <c r="A14" s="45">
        <v>38</v>
      </c>
      <c r="B14" s="313">
        <f t="shared" si="1"/>
        <v>9.0981012658227848E-5</v>
      </c>
      <c r="C14" s="313">
        <f t="shared" si="2"/>
        <v>1.4375E-4</v>
      </c>
      <c r="D14" s="314">
        <v>1.4328703703703704E-4</v>
      </c>
      <c r="E14" s="331">
        <v>1.4456018518518518E-4</v>
      </c>
      <c r="F14" s="331">
        <v>1.4386574074074074E-4</v>
      </c>
      <c r="G14" s="331">
        <v>1.4328703703703704E-4</v>
      </c>
      <c r="H14" s="313">
        <f t="shared" si="3"/>
        <v>2.2419410150891636E-4</v>
      </c>
      <c r="I14" s="313">
        <f t="shared" si="4"/>
        <v>3.026620370370371E-4</v>
      </c>
      <c r="J14" s="318">
        <v>3.0000000000000003E-4</v>
      </c>
      <c r="K14" s="308">
        <v>3.0798611111111114E-4</v>
      </c>
      <c r="L14" s="307" t="s">
        <v>105</v>
      </c>
      <c r="M14" s="332">
        <v>3.0000000000000003E-4</v>
      </c>
      <c r="N14" s="313">
        <f t="shared" si="5"/>
        <v>4.7101347819593792E-4</v>
      </c>
      <c r="O14" s="313">
        <f t="shared" si="0"/>
        <v>7.008680555555556E-4</v>
      </c>
      <c r="P14" s="315">
        <v>7.1851851851851851E-4</v>
      </c>
      <c r="Q14" s="333">
        <v>6.9606481481481472E-4</v>
      </c>
      <c r="R14" s="333">
        <v>6.9444444444444447E-4</v>
      </c>
      <c r="S14" s="333">
        <v>6.9444444444444447E-4</v>
      </c>
      <c r="T14" s="313">
        <f t="shared" si="6"/>
        <v>1.8035879629629628E-3</v>
      </c>
      <c r="U14" s="315" t="s">
        <v>105</v>
      </c>
      <c r="V14" s="310" t="s">
        <v>105</v>
      </c>
      <c r="W14" s="310" t="s">
        <v>105</v>
      </c>
      <c r="X14" s="334">
        <v>1.8035879629629628E-3</v>
      </c>
      <c r="Y14" s="313">
        <f t="shared" si="7"/>
        <v>3.8021990740740742E-3</v>
      </c>
      <c r="Z14" s="315" t="s">
        <v>105</v>
      </c>
      <c r="AA14" s="310" t="s">
        <v>105</v>
      </c>
      <c r="AB14" s="310" t="s">
        <v>105</v>
      </c>
      <c r="AC14" s="334">
        <v>3.8021990740740742E-3</v>
      </c>
      <c r="AD14" s="317"/>
      <c r="AE14" s="313"/>
      <c r="AF14" s="313"/>
      <c r="AG14" s="313"/>
      <c r="AH14" s="313"/>
      <c r="AI14" s="283">
        <f>AVERAGE(AJ14:AM14)</f>
        <v>5.8807870370370372E-4</v>
      </c>
      <c r="AJ14" s="316" t="s">
        <v>105</v>
      </c>
      <c r="AK14" s="316" t="s">
        <v>105</v>
      </c>
      <c r="AL14" s="313">
        <v>5.8807870370370372E-4</v>
      </c>
      <c r="AM14" s="313">
        <v>5.8807870370370372E-4</v>
      </c>
    </row>
    <row r="15" spans="1:39" x14ac:dyDescent="0.2">
      <c r="A15" s="45">
        <v>40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7"/>
      <c r="U15" s="313"/>
      <c r="V15" s="313"/>
      <c r="W15" s="313"/>
      <c r="X15" s="313"/>
      <c r="Y15" s="317"/>
      <c r="Z15" s="313"/>
      <c r="AA15" s="313"/>
      <c r="AB15" s="313"/>
      <c r="AC15" s="313"/>
      <c r="AD15" s="317"/>
      <c r="AE15" s="313"/>
      <c r="AF15" s="313"/>
      <c r="AG15" s="313"/>
      <c r="AH15" s="313"/>
      <c r="AI15" s="51"/>
      <c r="AJ15" s="313"/>
      <c r="AK15" s="313"/>
      <c r="AL15" s="313"/>
      <c r="AM15" s="313"/>
    </row>
    <row r="16" spans="1:39" x14ac:dyDescent="0.2">
      <c r="A16" s="45">
        <v>42</v>
      </c>
      <c r="B16" s="313">
        <f t="shared" ref="B16:B23" si="8">C16/1.58</f>
        <v>1.1152865682137835E-4</v>
      </c>
      <c r="C16" s="313">
        <f t="shared" ref="C16:C23" si="9">AVERAGE(D16:G16)</f>
        <v>1.762152777777778E-4</v>
      </c>
      <c r="D16" s="314">
        <v>1.703703703703704E-4</v>
      </c>
      <c r="E16" s="331">
        <v>1.9247685185185185E-4</v>
      </c>
      <c r="F16" s="331">
        <v>1.7164351851851854E-4</v>
      </c>
      <c r="G16" s="331">
        <v>1.703703703703704E-4</v>
      </c>
      <c r="H16" s="313"/>
      <c r="I16" s="313"/>
      <c r="J16" s="314"/>
      <c r="K16" s="314"/>
      <c r="L16" s="314"/>
      <c r="M16" s="319"/>
      <c r="N16" s="313">
        <f t="shared" ref="N16:N23" si="10">O16/1.488</f>
        <v>0</v>
      </c>
      <c r="O16" s="313"/>
      <c r="P16" s="315"/>
      <c r="Q16" s="313"/>
      <c r="R16" s="313"/>
      <c r="S16" s="321"/>
      <c r="T16" s="317"/>
      <c r="U16" s="313"/>
      <c r="V16" s="313"/>
      <c r="W16" s="313"/>
      <c r="X16" s="313"/>
      <c r="Y16" s="317"/>
      <c r="Z16" s="313"/>
      <c r="AA16" s="313"/>
      <c r="AB16" s="313"/>
      <c r="AC16" s="313"/>
      <c r="AD16" s="317"/>
      <c r="AE16" s="313"/>
      <c r="AF16" s="313"/>
      <c r="AG16" s="313"/>
      <c r="AH16" s="313"/>
      <c r="AI16" s="51"/>
      <c r="AJ16" s="313"/>
      <c r="AK16" s="313"/>
      <c r="AL16" s="313"/>
      <c r="AM16" s="313"/>
    </row>
    <row r="17" spans="1:39" x14ac:dyDescent="0.2">
      <c r="A17" s="294">
        <v>43</v>
      </c>
      <c r="B17" s="322"/>
      <c r="C17" s="322"/>
      <c r="D17" s="313"/>
      <c r="E17" s="313"/>
      <c r="F17" s="313"/>
      <c r="G17" s="313"/>
      <c r="H17" s="322"/>
      <c r="I17" s="322"/>
      <c r="J17" s="319"/>
      <c r="K17" s="319"/>
      <c r="L17" s="319"/>
      <c r="M17" s="319"/>
      <c r="N17" s="322">
        <f t="shared" ref="N17" si="11">O17/1.488</f>
        <v>0</v>
      </c>
      <c r="O17" s="322"/>
      <c r="P17" s="321"/>
      <c r="Q17" s="313"/>
      <c r="R17" s="313"/>
      <c r="S17" s="321"/>
      <c r="T17" s="317"/>
      <c r="U17" s="313"/>
      <c r="V17" s="313"/>
      <c r="W17" s="313"/>
      <c r="X17" s="313"/>
      <c r="Y17" s="317"/>
      <c r="Z17" s="313"/>
      <c r="AA17" s="313"/>
      <c r="AB17" s="313"/>
      <c r="AC17" s="313"/>
      <c r="AD17" s="317"/>
      <c r="AE17" s="313"/>
      <c r="AF17" s="313"/>
      <c r="AG17" s="313"/>
      <c r="AH17" s="313"/>
      <c r="AI17" s="51"/>
      <c r="AJ17" s="313"/>
      <c r="AK17" s="313"/>
      <c r="AL17" s="313"/>
      <c r="AM17" s="313"/>
    </row>
    <row r="18" spans="1:39" x14ac:dyDescent="0.2">
      <c r="A18" s="45">
        <v>44</v>
      </c>
      <c r="B18" s="313">
        <f t="shared" si="8"/>
        <v>9.3935575871229881E-5</v>
      </c>
      <c r="C18" s="313">
        <f t="shared" si="9"/>
        <v>1.4841820987654322E-4</v>
      </c>
      <c r="D18" s="314">
        <v>1.4884259259259259E-4</v>
      </c>
      <c r="E18" s="331" t="s">
        <v>105</v>
      </c>
      <c r="F18" s="331">
        <v>1.4918981481481483E-4</v>
      </c>
      <c r="G18" s="331">
        <v>1.4722222222222223E-4</v>
      </c>
      <c r="H18" s="313">
        <f t="shared" ref="H18:H23" si="12">I18/1.35</f>
        <v>2.3090277777777776E-4</v>
      </c>
      <c r="I18" s="313">
        <f t="shared" ref="I18:I23" si="13">AVERAGE(J18:M18)</f>
        <v>3.1171874999999998E-4</v>
      </c>
      <c r="J18" s="314">
        <v>3.1168981481481483E-4</v>
      </c>
      <c r="K18" s="307">
        <v>3.2488425925925925E-4</v>
      </c>
      <c r="L18" s="331">
        <v>3.0763888888888887E-4</v>
      </c>
      <c r="M18" s="332">
        <v>3.0266203703703699E-4</v>
      </c>
      <c r="N18" s="313">
        <f t="shared" si="10"/>
        <v>4.7603046594982084E-4</v>
      </c>
      <c r="O18" s="313">
        <f t="shared" ref="O18:O23" si="14">AVERAGE(P18:S18)</f>
        <v>7.0833333333333338E-4</v>
      </c>
      <c r="P18" s="315">
        <v>7.2141203703703701E-4</v>
      </c>
      <c r="Q18" s="368" t="s">
        <v>112</v>
      </c>
      <c r="R18" s="368" t="s">
        <v>112</v>
      </c>
      <c r="S18" s="334">
        <v>6.9525462962962976E-4</v>
      </c>
      <c r="T18" s="313"/>
      <c r="U18" s="315" t="s">
        <v>105</v>
      </c>
      <c r="V18" s="310" t="s">
        <v>105</v>
      </c>
      <c r="W18" s="310" t="s">
        <v>105</v>
      </c>
      <c r="X18" s="321" t="s">
        <v>105</v>
      </c>
      <c r="Y18" s="313"/>
      <c r="Z18" s="315" t="s">
        <v>105</v>
      </c>
      <c r="AA18" s="315" t="s">
        <v>105</v>
      </c>
      <c r="AB18" s="315" t="s">
        <v>105</v>
      </c>
      <c r="AC18" s="321" t="s">
        <v>105</v>
      </c>
      <c r="AD18" s="317"/>
      <c r="AE18" s="313"/>
      <c r="AF18" s="313"/>
      <c r="AG18" s="313"/>
      <c r="AH18" s="313"/>
      <c r="AI18" s="51"/>
      <c r="AJ18" s="313"/>
      <c r="AK18" s="313"/>
      <c r="AL18" s="313"/>
      <c r="AM18" s="313"/>
    </row>
    <row r="19" spans="1:39" x14ac:dyDescent="0.2">
      <c r="A19" s="45">
        <v>46</v>
      </c>
      <c r="B19" s="313">
        <f t="shared" si="8"/>
        <v>8.7391584622597285E-5</v>
      </c>
      <c r="C19" s="313">
        <f t="shared" si="9"/>
        <v>1.3807870370370371E-4</v>
      </c>
      <c r="D19" s="314">
        <v>1.3761574074074075E-4</v>
      </c>
      <c r="E19" s="331">
        <v>1.3854166666666667E-4</v>
      </c>
      <c r="F19" s="331">
        <v>1.3854166666666667E-4</v>
      </c>
      <c r="G19" s="331">
        <v>1.3761574074074075E-4</v>
      </c>
      <c r="H19" s="313">
        <f t="shared" si="12"/>
        <v>2.1099108367626885E-4</v>
      </c>
      <c r="I19" s="313">
        <f t="shared" si="13"/>
        <v>2.8483796296296297E-4</v>
      </c>
      <c r="J19" s="314">
        <v>2.8321759259259256E-4</v>
      </c>
      <c r="K19" s="331">
        <v>2.8935185185185189E-4</v>
      </c>
      <c r="L19" s="331">
        <v>2.8379629629629631E-4</v>
      </c>
      <c r="M19" s="331">
        <v>2.8298611111111108E-4</v>
      </c>
      <c r="N19" s="313">
        <f t="shared" si="10"/>
        <v>4.3706130525686973E-4</v>
      </c>
      <c r="O19" s="313">
        <f t="shared" si="14"/>
        <v>6.5034722222222219E-4</v>
      </c>
      <c r="P19" s="315">
        <v>6.4571759259259259E-4</v>
      </c>
      <c r="Q19" s="333">
        <v>6.6342592592592592E-4</v>
      </c>
      <c r="R19" s="333">
        <v>6.4872685185185183E-4</v>
      </c>
      <c r="S19" s="332">
        <v>6.4351851851851853E-4</v>
      </c>
      <c r="T19" s="313">
        <f t="shared" ref="T19:T25" si="15">AVERAGE(U19:X19)</f>
        <v>1.5326388888888887E-3</v>
      </c>
      <c r="U19" s="315" t="s">
        <v>105</v>
      </c>
      <c r="V19" s="310" t="s">
        <v>105</v>
      </c>
      <c r="W19" s="310" t="s">
        <v>105</v>
      </c>
      <c r="X19" s="333">
        <v>1.5326388888888887E-3</v>
      </c>
      <c r="Y19" s="313">
        <f t="shared" ref="Y19:Y23" si="16">AVERAGE(Z19:AC19)</f>
        <v>3.3574074074074079E-3</v>
      </c>
      <c r="Z19" s="315" t="s">
        <v>105</v>
      </c>
      <c r="AA19" s="310" t="s">
        <v>105</v>
      </c>
      <c r="AB19" s="310" t="s">
        <v>105</v>
      </c>
      <c r="AC19" s="333">
        <v>3.3574074074074079E-3</v>
      </c>
      <c r="AD19" s="317"/>
      <c r="AE19" s="313"/>
      <c r="AF19" s="313"/>
      <c r="AG19" s="313"/>
      <c r="AH19" s="313"/>
      <c r="AI19" s="283">
        <f>AVERAGE(AJ19:AM19)</f>
        <v>6.5393518518518524E-4</v>
      </c>
      <c r="AJ19" s="315" t="s">
        <v>105</v>
      </c>
      <c r="AK19" s="315" t="s">
        <v>105</v>
      </c>
      <c r="AL19" s="315" t="s">
        <v>105</v>
      </c>
      <c r="AM19" s="313">
        <v>6.5393518518518524E-4</v>
      </c>
    </row>
    <row r="20" spans="1:39" x14ac:dyDescent="0.2">
      <c r="A20" s="45">
        <v>51</v>
      </c>
      <c r="B20" s="313">
        <f t="shared" si="8"/>
        <v>1.8086322081575245E-4</v>
      </c>
      <c r="C20" s="313">
        <f t="shared" si="9"/>
        <v>2.8576388888888889E-4</v>
      </c>
      <c r="D20" s="314" t="s">
        <v>105</v>
      </c>
      <c r="E20" s="307" t="s">
        <v>105</v>
      </c>
      <c r="F20" s="307" t="s">
        <v>105</v>
      </c>
      <c r="G20" s="331">
        <v>2.8576388888888889E-4</v>
      </c>
      <c r="H20" s="313">
        <f t="shared" si="12"/>
        <v>3.7868655692729767E-4</v>
      </c>
      <c r="I20" s="313">
        <f t="shared" si="13"/>
        <v>5.112268518518519E-4</v>
      </c>
      <c r="J20" s="314" t="s">
        <v>105</v>
      </c>
      <c r="K20" s="307" t="s">
        <v>105</v>
      </c>
      <c r="L20" s="307" t="s">
        <v>105</v>
      </c>
      <c r="M20" s="331">
        <v>5.112268518518519E-4</v>
      </c>
      <c r="N20" s="313">
        <f t="shared" si="10"/>
        <v>7.5013689765033849E-4</v>
      </c>
      <c r="O20" s="313">
        <f t="shared" si="14"/>
        <v>1.1162037037037037E-3</v>
      </c>
      <c r="P20" s="315" t="s">
        <v>105</v>
      </c>
      <c r="Q20" s="310" t="s">
        <v>105</v>
      </c>
      <c r="R20" s="310" t="s">
        <v>105</v>
      </c>
      <c r="S20" s="333">
        <v>1.1162037037037037E-3</v>
      </c>
      <c r="T20" s="313">
        <f t="shared" si="15"/>
        <v>2.264351851851852E-3</v>
      </c>
      <c r="U20" s="315" t="s">
        <v>105</v>
      </c>
      <c r="V20" s="310" t="s">
        <v>105</v>
      </c>
      <c r="W20" s="310" t="s">
        <v>105</v>
      </c>
      <c r="X20" s="333">
        <v>2.264351851851852E-3</v>
      </c>
      <c r="Y20" s="313">
        <f t="shared" si="16"/>
        <v>4.4582175925925926E-3</v>
      </c>
      <c r="Z20" s="315" t="s">
        <v>105</v>
      </c>
      <c r="AA20" s="310" t="s">
        <v>105</v>
      </c>
      <c r="AB20" s="310" t="s">
        <v>105</v>
      </c>
      <c r="AC20" s="333">
        <v>4.4582175925925926E-3</v>
      </c>
      <c r="AD20" s="317"/>
      <c r="AE20" s="317"/>
      <c r="AF20" s="313"/>
      <c r="AG20" s="313"/>
      <c r="AH20" s="313"/>
      <c r="AI20" s="51"/>
      <c r="AJ20" s="313"/>
      <c r="AK20" s="313"/>
      <c r="AL20" s="313"/>
      <c r="AM20" s="313"/>
    </row>
    <row r="21" spans="1:39" x14ac:dyDescent="0.2">
      <c r="A21" s="45">
        <v>52</v>
      </c>
      <c r="B21" s="313">
        <f t="shared" si="8"/>
        <v>1.5035308251289264E-4</v>
      </c>
      <c r="C21" s="313">
        <f t="shared" si="9"/>
        <v>2.375578703703704E-4</v>
      </c>
      <c r="D21" s="314">
        <v>2.4490740740740739E-4</v>
      </c>
      <c r="E21" s="307">
        <v>2.6446759259259262E-4</v>
      </c>
      <c r="F21" s="307">
        <v>2.2476851851851857E-4</v>
      </c>
      <c r="G21" s="331">
        <v>2.1608796296296298E-4</v>
      </c>
      <c r="H21" s="313">
        <f t="shared" si="12"/>
        <v>2.845507544581618E-4</v>
      </c>
      <c r="I21" s="313">
        <f t="shared" si="13"/>
        <v>3.8414351851851847E-4</v>
      </c>
      <c r="J21" s="314" t="s">
        <v>105</v>
      </c>
      <c r="K21" s="307" t="s">
        <v>105</v>
      </c>
      <c r="L21" s="307" t="s">
        <v>105</v>
      </c>
      <c r="M21" s="331">
        <v>3.8414351851851847E-4</v>
      </c>
      <c r="N21" s="313">
        <f t="shared" si="10"/>
        <v>5.7909261748307446E-4</v>
      </c>
      <c r="O21" s="313">
        <f t="shared" si="14"/>
        <v>8.6168981481481481E-4</v>
      </c>
      <c r="P21" s="315">
        <v>9.3981481481481477E-4</v>
      </c>
      <c r="Q21" s="310">
        <v>9.9884259259259262E-4</v>
      </c>
      <c r="R21" s="310">
        <v>7.5729166666666664E-4</v>
      </c>
      <c r="S21" s="333">
        <v>7.5081018518518509E-4</v>
      </c>
      <c r="T21" s="313">
        <f t="shared" si="15"/>
        <v>1.4671296296296296E-3</v>
      </c>
      <c r="U21" s="315" t="s">
        <v>105</v>
      </c>
      <c r="V21" s="310" t="s">
        <v>105</v>
      </c>
      <c r="W21" s="310" t="s">
        <v>105</v>
      </c>
      <c r="X21" s="333">
        <v>1.4671296296296296E-3</v>
      </c>
      <c r="Y21" s="313">
        <f t="shared" si="16"/>
        <v>3.0609953703703706E-3</v>
      </c>
      <c r="Z21" s="315" t="s">
        <v>105</v>
      </c>
      <c r="AA21" s="310" t="s">
        <v>105</v>
      </c>
      <c r="AB21" s="310" t="s">
        <v>105</v>
      </c>
      <c r="AC21" s="333">
        <v>3.0609953703703706E-3</v>
      </c>
      <c r="AD21" s="313">
        <f>AVERAGE(AE21:AH21)</f>
        <v>1.0272569444444445E-2</v>
      </c>
      <c r="AE21" s="354" t="s">
        <v>105</v>
      </c>
      <c r="AF21" s="369" t="s">
        <v>105</v>
      </c>
      <c r="AG21" s="369" t="s">
        <v>105</v>
      </c>
      <c r="AH21" s="333">
        <v>1.0272569444444445E-2</v>
      </c>
      <c r="AI21" s="51"/>
      <c r="AJ21" s="313"/>
      <c r="AK21" s="313"/>
      <c r="AL21" s="313"/>
      <c r="AM21" s="313"/>
    </row>
    <row r="22" spans="1:39" x14ac:dyDescent="0.2">
      <c r="A22" s="45">
        <v>53</v>
      </c>
      <c r="B22" s="313">
        <f t="shared" si="8"/>
        <v>1.1944004922644164E-4</v>
      </c>
      <c r="C22" s="313">
        <f t="shared" si="9"/>
        <v>1.887152777777778E-4</v>
      </c>
      <c r="D22" s="314">
        <v>1.8819444444444447E-4</v>
      </c>
      <c r="E22" s="331">
        <v>1.9074074074074075E-4</v>
      </c>
      <c r="F22" s="331">
        <v>1.8854166666666664E-4</v>
      </c>
      <c r="G22" s="331">
        <v>1.8738425925925929E-4</v>
      </c>
      <c r="H22" s="313">
        <f t="shared" si="12"/>
        <v>2.4665637860082305E-4</v>
      </c>
      <c r="I22" s="313">
        <f t="shared" si="13"/>
        <v>3.3298611111111116E-4</v>
      </c>
      <c r="J22" s="314">
        <v>3.3113425925925926E-4</v>
      </c>
      <c r="K22" s="307">
        <v>3.3668981481481484E-4</v>
      </c>
      <c r="L22" s="307" t="s">
        <v>105</v>
      </c>
      <c r="M22" s="331">
        <v>3.3113425925925926E-4</v>
      </c>
      <c r="N22" s="313">
        <f t="shared" si="10"/>
        <v>4.3459170275786542E-4</v>
      </c>
      <c r="O22" s="313">
        <f t="shared" si="14"/>
        <v>6.4667245370370378E-4</v>
      </c>
      <c r="P22" s="315">
        <v>6.56712962962963E-4</v>
      </c>
      <c r="Q22" s="333">
        <v>6.6261574074074085E-4</v>
      </c>
      <c r="R22" s="333">
        <v>6.5023148148148156E-4</v>
      </c>
      <c r="S22" s="332">
        <v>6.1712962962962969E-4</v>
      </c>
      <c r="T22" s="313">
        <f t="shared" si="15"/>
        <v>1.2480613425925925E-3</v>
      </c>
      <c r="U22" s="315">
        <v>1.2980324074074073E-3</v>
      </c>
      <c r="V22" s="333">
        <v>1.2460648148148149E-3</v>
      </c>
      <c r="W22" s="333">
        <v>1.2267361111111112E-3</v>
      </c>
      <c r="X22" s="333">
        <v>1.2214120370370371E-3</v>
      </c>
      <c r="Y22" s="313">
        <f t="shared" si="16"/>
        <v>2.4511574074074071E-3</v>
      </c>
      <c r="Z22" s="315">
        <v>2.480324074074074E-3</v>
      </c>
      <c r="AA22" s="333">
        <v>2.6878472222222221E-3</v>
      </c>
      <c r="AB22" s="333">
        <v>2.4101851851851853E-3</v>
      </c>
      <c r="AC22" s="334">
        <v>2.2262731481481482E-3</v>
      </c>
      <c r="AD22" s="313">
        <f>AVERAGE(AE22:AH22)</f>
        <v>8.0717303240740741E-3</v>
      </c>
      <c r="AE22" s="315">
        <v>8.4631944444444451E-3</v>
      </c>
      <c r="AF22" s="310">
        <v>8.4645833333333326E-3</v>
      </c>
      <c r="AG22" s="333">
        <v>7.822453703703703E-3</v>
      </c>
      <c r="AH22" s="333">
        <v>7.5366898148148146E-3</v>
      </c>
      <c r="AI22" s="51"/>
      <c r="AJ22" s="313"/>
      <c r="AK22" s="313"/>
      <c r="AL22" s="313"/>
      <c r="AM22" s="313"/>
    </row>
    <row r="23" spans="1:39" x14ac:dyDescent="0.2">
      <c r="A23" s="45">
        <v>54</v>
      </c>
      <c r="B23" s="313">
        <f t="shared" si="8"/>
        <v>1.1683954524144396E-4</v>
      </c>
      <c r="C23" s="313">
        <f t="shared" si="9"/>
        <v>1.8460648148148148E-4</v>
      </c>
      <c r="D23" s="314">
        <v>1.9236111111111114E-4</v>
      </c>
      <c r="E23" s="331">
        <v>1.84375E-4</v>
      </c>
      <c r="F23" s="331">
        <v>1.8402777777777778E-4</v>
      </c>
      <c r="G23" s="331">
        <v>1.7766203703703702E-4</v>
      </c>
      <c r="H23" s="313">
        <f t="shared" si="12"/>
        <v>2.414551897576589E-4</v>
      </c>
      <c r="I23" s="313">
        <f t="shared" si="13"/>
        <v>3.2596450617283952E-4</v>
      </c>
      <c r="J23" s="314">
        <v>3.2499999999999999E-4</v>
      </c>
      <c r="K23" s="307">
        <v>3.3437499999999998E-4</v>
      </c>
      <c r="L23" s="307" t="s">
        <v>105</v>
      </c>
      <c r="M23" s="331">
        <v>3.1851851851851849E-4</v>
      </c>
      <c r="N23" s="313">
        <f t="shared" si="10"/>
        <v>4.1357091298287532E-4</v>
      </c>
      <c r="O23" s="313">
        <f t="shared" si="14"/>
        <v>6.1539351851851848E-4</v>
      </c>
      <c r="P23" s="315">
        <v>6.1666666666666673E-4</v>
      </c>
      <c r="Q23" s="333">
        <v>6.2395833333333324E-4</v>
      </c>
      <c r="R23" s="333">
        <v>6.2025462962962967E-4</v>
      </c>
      <c r="S23" s="332">
        <v>6.0069444444444439E-4</v>
      </c>
      <c r="T23" s="313">
        <f t="shared" si="15"/>
        <v>1.2192708333333333E-3</v>
      </c>
      <c r="U23" s="315">
        <v>1.2530092592592593E-3</v>
      </c>
      <c r="V23" s="333">
        <v>1.2597222222222222E-3</v>
      </c>
      <c r="W23" s="333">
        <v>1.1899305555555556E-3</v>
      </c>
      <c r="X23" s="333">
        <v>1.1744212962962965E-3</v>
      </c>
      <c r="Y23" s="313">
        <f t="shared" si="16"/>
        <v>2.3787037037037041E-3</v>
      </c>
      <c r="Z23" s="315">
        <v>2.4778935185185186E-3</v>
      </c>
      <c r="AA23" s="333">
        <v>2.4075231481481478E-3</v>
      </c>
      <c r="AB23" s="333">
        <v>2.4031250000000003E-3</v>
      </c>
      <c r="AC23" s="334">
        <v>2.2262731481481482E-3</v>
      </c>
      <c r="AD23" s="313">
        <f>AVERAGE(AE23:AH23)</f>
        <v>7.7976273148148145E-3</v>
      </c>
      <c r="AE23" s="315">
        <v>8.4562500000000002E-3</v>
      </c>
      <c r="AF23" s="333">
        <v>7.6446759259259254E-3</v>
      </c>
      <c r="AG23" s="333">
        <v>7.5528935185185178E-3</v>
      </c>
      <c r="AH23" s="333">
        <v>7.5366898148148146E-3</v>
      </c>
      <c r="AI23" s="283">
        <f>AVERAGE(AJ23:AM23)</f>
        <v>6.6678240740740728E-4</v>
      </c>
      <c r="AJ23" s="315" t="s">
        <v>105</v>
      </c>
      <c r="AK23" s="315" t="s">
        <v>105</v>
      </c>
      <c r="AL23" s="315" t="s">
        <v>105</v>
      </c>
      <c r="AM23" s="313">
        <v>6.6678240740740728E-4</v>
      </c>
    </row>
    <row r="24" spans="1:39" x14ac:dyDescent="0.2">
      <c r="A24" s="294">
        <v>61</v>
      </c>
      <c r="B24" s="322">
        <f t="shared" ref="B24:B25" si="17">C24/1.58</f>
        <v>1.0951418190342241E-4</v>
      </c>
      <c r="C24" s="322">
        <f t="shared" ref="C24:C25" si="18">AVERAGE(D24:G24)</f>
        <v>1.7303240740740742E-4</v>
      </c>
      <c r="D24" s="319" t="s">
        <v>105</v>
      </c>
      <c r="E24" s="360" t="s">
        <v>105</v>
      </c>
      <c r="F24" s="360" t="s">
        <v>105</v>
      </c>
      <c r="G24" s="332">
        <v>1.7303240740740742E-4</v>
      </c>
      <c r="H24" s="322">
        <f t="shared" ref="H24:H25" si="19">I24/1.35</f>
        <v>3.3659122085048012E-4</v>
      </c>
      <c r="I24" s="322">
        <f t="shared" ref="I24:I25" si="20">AVERAGE(J24:M24)</f>
        <v>4.5439814814814816E-4</v>
      </c>
      <c r="J24" s="323" t="s">
        <v>105</v>
      </c>
      <c r="K24" s="359" t="s">
        <v>105</v>
      </c>
      <c r="L24" s="359" t="s">
        <v>105</v>
      </c>
      <c r="M24" s="331">
        <v>4.5439814814814816E-4</v>
      </c>
      <c r="N24" s="322">
        <f t="shared" ref="N24:N25" si="21">O24/1.488</f>
        <v>0</v>
      </c>
      <c r="O24" s="322"/>
      <c r="P24" s="324" t="s">
        <v>105</v>
      </c>
      <c r="Q24" s="361" t="s">
        <v>105</v>
      </c>
      <c r="R24" s="361" t="s">
        <v>105</v>
      </c>
      <c r="S24" s="321" t="s">
        <v>105</v>
      </c>
      <c r="T24" s="326"/>
      <c r="U24" s="322"/>
      <c r="V24" s="322"/>
      <c r="W24" s="322"/>
      <c r="X24" s="322"/>
      <c r="Y24" s="326"/>
      <c r="Z24" s="322"/>
      <c r="AA24" s="322"/>
      <c r="AB24" s="322"/>
      <c r="AC24" s="322"/>
      <c r="AD24" s="313"/>
      <c r="AE24" s="315"/>
      <c r="AF24" s="315"/>
      <c r="AG24" s="315"/>
      <c r="AH24" s="315"/>
      <c r="AI24" s="51"/>
      <c r="AJ24" s="315"/>
      <c r="AK24" s="315"/>
      <c r="AL24" s="315"/>
      <c r="AM24" s="313"/>
    </row>
    <row r="25" spans="1:39" x14ac:dyDescent="0.2">
      <c r="A25" s="294">
        <v>62</v>
      </c>
      <c r="B25" s="322">
        <f t="shared" si="17"/>
        <v>9.5779125644631952E-5</v>
      </c>
      <c r="C25" s="322">
        <f t="shared" si="18"/>
        <v>1.513310185185185E-4</v>
      </c>
      <c r="D25" s="318">
        <v>1.5243055555555555E-4</v>
      </c>
      <c r="E25" s="332">
        <v>1.5497685185185186E-4</v>
      </c>
      <c r="F25" s="332">
        <v>1.5162037037037035E-4</v>
      </c>
      <c r="G25" s="332">
        <v>1.4629629629629631E-4</v>
      </c>
      <c r="H25" s="322">
        <f t="shared" si="19"/>
        <v>2.4262688614540466E-4</v>
      </c>
      <c r="I25" s="322">
        <f t="shared" si="20"/>
        <v>3.2754629629629632E-4</v>
      </c>
      <c r="J25" s="319" t="s">
        <v>105</v>
      </c>
      <c r="K25" s="360" t="s">
        <v>105</v>
      </c>
      <c r="L25" s="360" t="s">
        <v>105</v>
      </c>
      <c r="M25" s="331">
        <v>3.2754629629629632E-4</v>
      </c>
      <c r="N25" s="322">
        <f t="shared" si="21"/>
        <v>0</v>
      </c>
      <c r="O25" s="322"/>
      <c r="P25" s="321" t="s">
        <v>105</v>
      </c>
      <c r="Q25" s="368" t="s">
        <v>105</v>
      </c>
      <c r="R25" s="368" t="s">
        <v>105</v>
      </c>
      <c r="S25" s="321" t="s">
        <v>105</v>
      </c>
      <c r="T25" s="313">
        <f t="shared" si="15"/>
        <v>2.0579861111111107E-3</v>
      </c>
      <c r="U25" s="322"/>
      <c r="V25" s="322"/>
      <c r="W25" s="322"/>
      <c r="X25" s="358">
        <v>2.0579861111111107E-3</v>
      </c>
      <c r="Y25" s="326"/>
      <c r="Z25" s="322"/>
      <c r="AA25" s="322"/>
      <c r="AB25" s="322"/>
      <c r="AC25" s="322"/>
      <c r="AD25" s="313"/>
      <c r="AE25" s="315"/>
      <c r="AF25" s="315"/>
      <c r="AG25" s="315"/>
      <c r="AH25" s="315"/>
      <c r="AI25" s="51"/>
      <c r="AJ25" s="315"/>
      <c r="AK25" s="315"/>
      <c r="AL25" s="315"/>
      <c r="AM25" s="313"/>
    </row>
    <row r="26" spans="1:39" x14ac:dyDescent="0.2">
      <c r="A26" s="294">
        <v>63</v>
      </c>
      <c r="B26" s="322">
        <f t="shared" ref="B26:B27" si="22">C26/1.58</f>
        <v>1.06657290201594E-4</v>
      </c>
      <c r="C26" s="322">
        <f t="shared" ref="C26:C27" si="23">AVERAGE(D26:G26)</f>
        <v>1.6851851851851853E-4</v>
      </c>
      <c r="D26" s="318">
        <v>1.8009259259259261E-4</v>
      </c>
      <c r="E26" s="332">
        <v>1.673611111111111E-4</v>
      </c>
      <c r="F26" s="332">
        <v>1.6331018518518517E-4</v>
      </c>
      <c r="G26" s="332">
        <v>1.6331018518518517E-4</v>
      </c>
      <c r="H26" s="322">
        <f t="shared" ref="H26:H27" si="24">I26/1.35</f>
        <v>2.7203360768175586E-4</v>
      </c>
      <c r="I26" s="322">
        <f t="shared" ref="I26:I27" si="25">AVERAGE(J26:M26)</f>
        <v>3.6724537037037043E-4</v>
      </c>
      <c r="J26" s="323" t="s">
        <v>105</v>
      </c>
      <c r="K26" s="359" t="s">
        <v>105</v>
      </c>
      <c r="L26" s="359" t="s">
        <v>105</v>
      </c>
      <c r="M26" s="332">
        <v>3.6724537037037043E-4</v>
      </c>
      <c r="N26" s="322">
        <f t="shared" ref="N26:N27" si="26">O26/1.488</f>
        <v>6.5430854241338118E-4</v>
      </c>
      <c r="O26" s="322">
        <f t="shared" ref="O26:O27" si="27">AVERAGE(P26:S26)</f>
        <v>9.7361111111111118E-4</v>
      </c>
      <c r="P26" s="324" t="s">
        <v>105</v>
      </c>
      <c r="Q26" s="361" t="s">
        <v>105</v>
      </c>
      <c r="R26" s="361" t="s">
        <v>105</v>
      </c>
      <c r="S26" s="334">
        <v>9.7361111111111118E-4</v>
      </c>
      <c r="T26" s="326"/>
      <c r="U26" s="322"/>
      <c r="V26" s="322"/>
      <c r="W26" s="322"/>
      <c r="X26" s="313"/>
      <c r="Y26" s="326"/>
      <c r="Z26" s="322"/>
      <c r="AA26" s="322"/>
      <c r="AB26" s="322"/>
      <c r="AC26" s="322"/>
      <c r="AD26" s="313"/>
      <c r="AE26" s="315"/>
      <c r="AF26" s="315"/>
      <c r="AG26" s="315"/>
      <c r="AH26" s="315"/>
      <c r="AI26" s="51"/>
      <c r="AJ26" s="315"/>
      <c r="AK26" s="315"/>
      <c r="AL26" s="315"/>
      <c r="AM26" s="313"/>
    </row>
    <row r="27" spans="1:39" x14ac:dyDescent="0.2">
      <c r="A27" s="294">
        <v>64</v>
      </c>
      <c r="B27" s="322">
        <f t="shared" si="22"/>
        <v>9.4259112751992496E-5</v>
      </c>
      <c r="C27" s="322">
        <f t="shared" si="23"/>
        <v>1.4892939814814814E-4</v>
      </c>
      <c r="D27" s="318">
        <v>1.5000000000000001E-4</v>
      </c>
      <c r="E27" s="332">
        <v>1.5127314814814815E-4</v>
      </c>
      <c r="F27" s="332">
        <v>1.4791666666666667E-4</v>
      </c>
      <c r="G27" s="332">
        <v>1.4652777777777779E-4</v>
      </c>
      <c r="H27" s="322">
        <f t="shared" si="24"/>
        <v>2.2745198902606308E-4</v>
      </c>
      <c r="I27" s="322">
        <f t="shared" si="25"/>
        <v>3.0706018518518517E-4</v>
      </c>
      <c r="J27" s="318">
        <v>3.1226851851851853E-4</v>
      </c>
      <c r="K27" s="332">
        <v>3.1018518518518521E-4</v>
      </c>
      <c r="L27" s="332">
        <v>3.0347222222222223E-4</v>
      </c>
      <c r="M27" s="332">
        <v>3.0231481481481483E-4</v>
      </c>
      <c r="N27" s="322">
        <f t="shared" si="26"/>
        <v>4.6764937400438063E-4</v>
      </c>
      <c r="O27" s="322">
        <f t="shared" si="27"/>
        <v>6.958622685185184E-4</v>
      </c>
      <c r="P27" s="324">
        <v>7.2141203703703701E-4</v>
      </c>
      <c r="Q27" s="361">
        <v>6.9004629629629624E-4</v>
      </c>
      <c r="R27" s="361">
        <v>6.8599537037037034E-4</v>
      </c>
      <c r="S27" s="334">
        <v>6.8599537037037034E-4</v>
      </c>
      <c r="T27" s="322">
        <f t="shared" ref="T27" si="28">AVERAGE(U27:X27)</f>
        <v>1.6467592592592593E-3</v>
      </c>
      <c r="U27" s="324" t="s">
        <v>105</v>
      </c>
      <c r="V27" s="361" t="s">
        <v>105</v>
      </c>
      <c r="W27" s="361" t="s">
        <v>105</v>
      </c>
      <c r="X27" s="334">
        <v>1.6467592592592593E-3</v>
      </c>
      <c r="Y27" s="322">
        <f t="shared" ref="Y27" si="29">AVERAGE(Z27:AC27)</f>
        <v>3.4569444444444443E-3</v>
      </c>
      <c r="Z27" s="324" t="s">
        <v>105</v>
      </c>
      <c r="AA27" s="361" t="s">
        <v>105</v>
      </c>
      <c r="AB27" s="361" t="s">
        <v>105</v>
      </c>
      <c r="AC27" s="334">
        <v>3.4569444444444443E-3</v>
      </c>
      <c r="AD27" s="313">
        <f>AVERAGE(AE27:AH27)</f>
        <v>1.300185185185185E-2</v>
      </c>
      <c r="AE27" s="315"/>
      <c r="AF27" s="315"/>
      <c r="AG27" s="315"/>
      <c r="AH27" s="333">
        <v>1.300185185185185E-2</v>
      </c>
      <c r="AI27" s="51"/>
      <c r="AJ27" s="315"/>
      <c r="AK27" s="315"/>
      <c r="AL27" s="315"/>
      <c r="AM27" s="313"/>
    </row>
    <row r="28" spans="1:39" x14ac:dyDescent="0.2">
      <c r="A28" s="48"/>
      <c r="B28" s="268">
        <v>2</v>
      </c>
      <c r="C28" s="268">
        <v>3</v>
      </c>
      <c r="H28" s="268">
        <v>4</v>
      </c>
      <c r="I28" s="268">
        <v>5</v>
      </c>
      <c r="N28" s="268">
        <v>6</v>
      </c>
      <c r="O28" s="268">
        <v>7</v>
      </c>
      <c r="T28" s="268">
        <v>8</v>
      </c>
      <c r="Y28" s="268">
        <v>9</v>
      </c>
      <c r="AD28" s="268">
        <v>10</v>
      </c>
      <c r="AI28" s="268">
        <v>3</v>
      </c>
      <c r="AJ28" s="328"/>
      <c r="AK28" s="328"/>
      <c r="AL28" s="328"/>
      <c r="AM28" s="328"/>
    </row>
    <row r="29" spans="1:39" x14ac:dyDescent="0.2">
      <c r="AJ29" s="328"/>
      <c r="AK29" s="328"/>
      <c r="AL29" s="328"/>
      <c r="AM29" s="328"/>
    </row>
  </sheetData>
  <mergeCells count="2">
    <mergeCell ref="A2:A3"/>
    <mergeCell ref="B2:AH2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1"/>
  <dimension ref="A1:AF34"/>
  <sheetViews>
    <sheetView zoomScale="95" workbookViewId="0">
      <pane xSplit="1" ySplit="3" topLeftCell="B4" activePane="bottomRight" state="frozen"/>
      <selection activeCell="AK2" sqref="AK2"/>
      <selection pane="topRight" activeCell="AK2" sqref="AK2"/>
      <selection pane="bottomLeft" activeCell="AK2" sqref="AK2"/>
      <selection pane="bottomRight" activeCell="B4" sqref="B4"/>
    </sheetView>
  </sheetViews>
  <sheetFormatPr defaultColWidth="9.140625" defaultRowHeight="12.75" x14ac:dyDescent="0.2"/>
  <cols>
    <col min="1" max="1" width="5" style="50" customWidth="1"/>
    <col min="2" max="2" width="9" style="43" customWidth="1"/>
    <col min="3" max="3" width="6.42578125" style="43" customWidth="1"/>
    <col min="4" max="4" width="6.28515625" style="43" customWidth="1"/>
    <col min="5" max="6" width="6.42578125" style="43" customWidth="1"/>
    <col min="7" max="7" width="9" style="43" customWidth="1"/>
    <col min="8" max="8" width="6.42578125" style="43" customWidth="1"/>
    <col min="9" max="9" width="6.28515625" style="43" customWidth="1"/>
    <col min="10" max="11" width="6.42578125" style="43" customWidth="1"/>
    <col min="12" max="12" width="9" style="43" customWidth="1"/>
    <col min="13" max="13" width="6.42578125" style="43" customWidth="1"/>
    <col min="14" max="14" width="6.28515625" style="43" customWidth="1"/>
    <col min="15" max="16" width="6.42578125" style="43" customWidth="1"/>
    <col min="17" max="17" width="8" style="43" bestFit="1" customWidth="1"/>
    <col min="18" max="18" width="0" style="43" hidden="1" customWidth="1"/>
    <col min="19" max="19" width="6.42578125" style="43" hidden="1" customWidth="1"/>
    <col min="20" max="20" width="6.28515625" style="43" hidden="1" customWidth="1"/>
    <col min="21" max="22" width="6.42578125" style="43" hidden="1" customWidth="1"/>
    <col min="23" max="23" width="9.140625" style="43"/>
    <col min="24" max="24" width="6.42578125" style="43" customWidth="1"/>
    <col min="25" max="25" width="6.28515625" style="43" customWidth="1"/>
    <col min="26" max="27" width="6.42578125" style="43" customWidth="1"/>
    <col min="28" max="28" width="0" style="43" hidden="1" customWidth="1"/>
    <col min="29" max="29" width="6.42578125" style="43" hidden="1" customWidth="1"/>
    <col min="30" max="30" width="6.28515625" style="43" hidden="1" customWidth="1"/>
    <col min="31" max="32" width="6.42578125" style="43" hidden="1" customWidth="1"/>
    <col min="33" max="16384" width="9.140625" style="43"/>
  </cols>
  <sheetData>
    <row r="1" spans="1:32" x14ac:dyDescent="0.2">
      <c r="B1" s="304">
        <v>30.72</v>
      </c>
      <c r="C1" s="301">
        <v>2019</v>
      </c>
      <c r="D1" t="s">
        <v>110</v>
      </c>
    </row>
    <row r="2" spans="1:32" x14ac:dyDescent="0.2">
      <c r="A2" s="490" t="s">
        <v>1</v>
      </c>
      <c r="B2" s="501" t="s">
        <v>34</v>
      </c>
      <c r="C2" s="502"/>
      <c r="D2" s="502"/>
      <c r="E2" s="502"/>
      <c r="F2" s="502"/>
      <c r="G2" s="502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</row>
    <row r="3" spans="1:32" x14ac:dyDescent="0.2">
      <c r="A3" s="490"/>
      <c r="B3" s="273" t="s">
        <v>106</v>
      </c>
      <c r="C3" s="274" t="s">
        <v>101</v>
      </c>
      <c r="D3" s="312" t="s">
        <v>117</v>
      </c>
      <c r="E3" s="312" t="s">
        <v>102</v>
      </c>
      <c r="F3" s="275" t="s">
        <v>103</v>
      </c>
      <c r="G3" s="273" t="s">
        <v>107</v>
      </c>
      <c r="H3" s="274" t="s">
        <v>101</v>
      </c>
      <c r="I3" s="312" t="s">
        <v>117</v>
      </c>
      <c r="J3" s="312" t="s">
        <v>102</v>
      </c>
      <c r="K3" s="275" t="s">
        <v>103</v>
      </c>
      <c r="L3" s="273" t="s">
        <v>30</v>
      </c>
      <c r="M3" s="274" t="s">
        <v>101</v>
      </c>
      <c r="N3" s="312" t="s">
        <v>117</v>
      </c>
      <c r="O3" s="312" t="s">
        <v>102</v>
      </c>
      <c r="P3" s="275" t="s">
        <v>103</v>
      </c>
      <c r="Q3" s="276" t="s">
        <v>58</v>
      </c>
      <c r="R3" s="273" t="s">
        <v>31</v>
      </c>
      <c r="S3" s="274" t="s">
        <v>101</v>
      </c>
      <c r="T3" s="274" t="s">
        <v>109</v>
      </c>
      <c r="U3" s="274" t="s">
        <v>102</v>
      </c>
      <c r="V3" s="275" t="s">
        <v>103</v>
      </c>
      <c r="W3" s="273" t="s">
        <v>25</v>
      </c>
      <c r="X3" s="274" t="s">
        <v>101</v>
      </c>
      <c r="Y3" s="312" t="s">
        <v>117</v>
      </c>
      <c r="Z3" s="312" t="s">
        <v>102</v>
      </c>
      <c r="AA3" s="275" t="s">
        <v>103</v>
      </c>
      <c r="AB3" s="273" t="s">
        <v>32</v>
      </c>
      <c r="AC3" s="274" t="s">
        <v>101</v>
      </c>
      <c r="AD3" s="274" t="s">
        <v>109</v>
      </c>
      <c r="AE3" s="274" t="s">
        <v>102</v>
      </c>
      <c r="AF3" s="275" t="s">
        <v>103</v>
      </c>
    </row>
    <row r="4" spans="1:32" x14ac:dyDescent="0.2">
      <c r="A4" s="45">
        <v>11</v>
      </c>
      <c r="B4" s="341">
        <f>AVERAGE(C4:F4)*0.001</f>
        <v>1.452E-2</v>
      </c>
      <c r="C4" s="336">
        <v>15.83</v>
      </c>
      <c r="D4" s="352">
        <v>10.31</v>
      </c>
      <c r="E4" s="352">
        <v>14.62</v>
      </c>
      <c r="F4" s="352">
        <v>17.32</v>
      </c>
      <c r="G4" s="341">
        <f>AVERAGE(H4:K4)*0.001</f>
        <v>3.9950000000000006E-2</v>
      </c>
      <c r="H4" s="336">
        <v>37.89</v>
      </c>
      <c r="I4" s="352">
        <v>40.25</v>
      </c>
      <c r="J4" s="352">
        <v>40.83</v>
      </c>
      <c r="K4" s="352">
        <v>40.83</v>
      </c>
      <c r="L4" s="341">
        <f>AVERAGE(M4:P4)*0.001</f>
        <v>2.9856666666666667E-2</v>
      </c>
      <c r="M4" s="336">
        <v>26.05</v>
      </c>
      <c r="N4" s="311">
        <v>24.9</v>
      </c>
      <c r="O4" s="311" t="s">
        <v>105</v>
      </c>
      <c r="P4" s="352">
        <v>38.619999999999997</v>
      </c>
      <c r="Q4" s="346">
        <f>L4/0.46</f>
        <v>6.4905797101449267E-2</v>
      </c>
      <c r="R4" s="341"/>
      <c r="S4" s="355"/>
      <c r="T4" s="355"/>
      <c r="U4" s="355"/>
      <c r="V4" s="355"/>
      <c r="W4" s="341">
        <f>AVERAGE(X4:AA4)*0.001</f>
        <v>5.0724999999999998E-3</v>
      </c>
      <c r="X4" s="336">
        <v>4.92</v>
      </c>
      <c r="Y4" s="352">
        <v>4.91</v>
      </c>
      <c r="Z4" s="352">
        <v>5</v>
      </c>
      <c r="AA4" s="352">
        <v>5.46</v>
      </c>
      <c r="AB4" s="279" t="s">
        <v>105</v>
      </c>
      <c r="AC4" s="271" t="s">
        <v>105</v>
      </c>
      <c r="AD4" s="271" t="s">
        <v>105</v>
      </c>
      <c r="AE4" s="271" t="s">
        <v>105</v>
      </c>
      <c r="AF4" s="271" t="s">
        <v>105</v>
      </c>
    </row>
    <row r="5" spans="1:32" x14ac:dyDescent="0.2">
      <c r="A5" s="45">
        <v>12</v>
      </c>
      <c r="B5" s="341">
        <f>AVERAGE(C5:F5)*0.001</f>
        <v>1.3270000000000001E-2</v>
      </c>
      <c r="C5" s="336">
        <v>14.97</v>
      </c>
      <c r="D5" s="352">
        <v>11.45</v>
      </c>
      <c r="E5" s="352">
        <v>11.61</v>
      </c>
      <c r="F5" s="352">
        <v>15.05</v>
      </c>
      <c r="G5" s="341">
        <f>AVERAGE(H5:K5)*0.001</f>
        <v>4.1449999999999994E-2</v>
      </c>
      <c r="H5" s="336">
        <v>38.78</v>
      </c>
      <c r="I5" s="311">
        <v>38.17</v>
      </c>
      <c r="J5" s="311" t="s">
        <v>105</v>
      </c>
      <c r="K5" s="352">
        <v>47.4</v>
      </c>
      <c r="L5" s="341">
        <f>AVERAGE(M5:P5)*0.001</f>
        <v>4.2942500000000002E-2</v>
      </c>
      <c r="M5" s="336">
        <v>46</v>
      </c>
      <c r="N5" s="352">
        <v>37.92</v>
      </c>
      <c r="O5" s="352">
        <v>41.85</v>
      </c>
      <c r="P5" s="352">
        <v>46</v>
      </c>
      <c r="Q5" s="346">
        <f>L5/0.46</f>
        <v>9.3353260869565219E-2</v>
      </c>
      <c r="R5" s="341"/>
      <c r="S5" s="355"/>
      <c r="T5" s="355"/>
      <c r="U5" s="355"/>
      <c r="V5" s="355"/>
      <c r="W5" s="341">
        <f>AVERAGE(X5:AA5)*0.001</f>
        <v>5.8125E-3</v>
      </c>
      <c r="X5" s="336">
        <v>5.73</v>
      </c>
      <c r="Y5" s="352">
        <v>5.38</v>
      </c>
      <c r="Z5" s="352">
        <v>5.54</v>
      </c>
      <c r="AA5" s="352">
        <v>6.6</v>
      </c>
      <c r="AB5" s="279">
        <f>AVERAGE(AC5:AF5)*0.001</f>
        <v>1.2109999999999999E-2</v>
      </c>
      <c r="AC5" s="271" t="s">
        <v>105</v>
      </c>
      <c r="AD5" s="271" t="s">
        <v>105</v>
      </c>
      <c r="AE5" s="271" t="s">
        <v>105</v>
      </c>
      <c r="AF5" s="271">
        <v>12.11</v>
      </c>
    </row>
    <row r="6" spans="1:32" x14ac:dyDescent="0.2">
      <c r="A6" s="45">
        <v>13</v>
      </c>
      <c r="B6" s="341">
        <f>AVERAGE(C6:F6)*0.001</f>
        <v>1.3050000000000001E-2</v>
      </c>
      <c r="C6" s="336" t="s">
        <v>105</v>
      </c>
      <c r="D6" s="311" t="s">
        <v>105</v>
      </c>
      <c r="E6" s="311" t="s">
        <v>105</v>
      </c>
      <c r="F6" s="352">
        <v>13.05</v>
      </c>
      <c r="G6" s="341">
        <f>AVERAGE(H6:K6)*0.001</f>
        <v>4.4670000000000001E-2</v>
      </c>
      <c r="H6" s="336" t="s">
        <v>105</v>
      </c>
      <c r="I6" s="311" t="s">
        <v>105</v>
      </c>
      <c r="J6" s="311" t="s">
        <v>105</v>
      </c>
      <c r="K6" s="352">
        <v>44.67</v>
      </c>
      <c r="L6" s="341">
        <f>AVERAGE(M6:P6)*0.001</f>
        <v>4.1254999999999993E-2</v>
      </c>
      <c r="M6" s="336">
        <v>38.86</v>
      </c>
      <c r="N6" s="352">
        <v>38.99</v>
      </c>
      <c r="O6" s="352">
        <v>42.59</v>
      </c>
      <c r="P6" s="352">
        <v>44.58</v>
      </c>
      <c r="Q6" s="346">
        <f>L6/0.46</f>
        <v>8.968478260869564E-2</v>
      </c>
      <c r="R6" s="341"/>
      <c r="S6" s="355"/>
      <c r="T6" s="355"/>
      <c r="U6" s="355"/>
      <c r="V6" s="355"/>
      <c r="W6" s="341">
        <f>AVERAGE(X6:AA6)*0.001</f>
        <v>5.8799999999999998E-3</v>
      </c>
      <c r="X6" s="336" t="s">
        <v>105</v>
      </c>
      <c r="Y6" s="311" t="s">
        <v>105</v>
      </c>
      <c r="Z6" s="311" t="s">
        <v>105</v>
      </c>
      <c r="AA6" s="352">
        <v>5.88</v>
      </c>
      <c r="AB6" s="279"/>
      <c r="AC6" s="271" t="s">
        <v>105</v>
      </c>
      <c r="AD6" s="271" t="s">
        <v>105</v>
      </c>
      <c r="AE6" s="271" t="s">
        <v>105</v>
      </c>
      <c r="AF6" s="271" t="s">
        <v>105</v>
      </c>
    </row>
    <row r="7" spans="1:32" x14ac:dyDescent="0.2">
      <c r="A7" s="45">
        <v>20</v>
      </c>
      <c r="B7" s="341">
        <f>AVERAGE(C7:F7)*0.001</f>
        <v>1.4212500000000001E-2</v>
      </c>
      <c r="C7" s="336">
        <v>13.91</v>
      </c>
      <c r="D7" s="352">
        <v>14.16</v>
      </c>
      <c r="E7" s="352">
        <v>14.39</v>
      </c>
      <c r="F7" s="352">
        <v>14.39</v>
      </c>
      <c r="G7" s="341"/>
      <c r="H7" s="355"/>
      <c r="I7" s="355"/>
      <c r="J7" s="355"/>
      <c r="K7" s="355"/>
      <c r="L7" s="341"/>
      <c r="M7" s="355"/>
      <c r="N7" s="355"/>
      <c r="O7" s="355"/>
      <c r="P7" s="355"/>
      <c r="Q7" s="346"/>
      <c r="R7" s="341"/>
      <c r="S7" s="355"/>
      <c r="T7" s="355"/>
      <c r="U7" s="355"/>
      <c r="V7" s="355"/>
      <c r="W7" s="341">
        <f>AVERAGE(X7:AA7)*0.001</f>
        <v>5.9850000000000007E-3</v>
      </c>
      <c r="X7" s="336">
        <v>6.21</v>
      </c>
      <c r="Y7" s="352">
        <v>5.49</v>
      </c>
      <c r="Z7" s="352">
        <v>6.03</v>
      </c>
      <c r="AA7" s="352">
        <v>6.21</v>
      </c>
      <c r="AB7" s="279">
        <f>AVERAGE(AC7:AF7)*0.001</f>
        <v>1.1410000000000002E-2</v>
      </c>
      <c r="AC7" s="271">
        <v>11.67</v>
      </c>
      <c r="AD7" s="271">
        <v>10.89</v>
      </c>
      <c r="AE7" s="271" t="s">
        <v>105</v>
      </c>
      <c r="AF7" s="271">
        <v>11.67</v>
      </c>
    </row>
    <row r="8" spans="1:32" x14ac:dyDescent="0.2">
      <c r="A8" s="45">
        <v>31</v>
      </c>
      <c r="B8" s="341"/>
      <c r="C8" s="355"/>
      <c r="D8" s="355"/>
      <c r="E8" s="355"/>
      <c r="F8" s="355"/>
      <c r="G8" s="341"/>
      <c r="H8" s="355"/>
      <c r="I8" s="355"/>
      <c r="J8" s="355"/>
      <c r="K8" s="355"/>
      <c r="L8" s="341">
        <f t="shared" ref="L8:L28" si="0">AVERAGE(M8:P8)*0.001</f>
        <v>1.9596666666666668E-2</v>
      </c>
      <c r="M8" s="336">
        <v>17.920000000000002</v>
      </c>
      <c r="N8" s="352" t="s">
        <v>105</v>
      </c>
      <c r="O8" s="352">
        <v>20.420000000000002</v>
      </c>
      <c r="P8" s="373">
        <v>20.45</v>
      </c>
      <c r="Q8" s="347">
        <f>Q10*0.9</f>
        <v>2.9470108695652173E-2</v>
      </c>
      <c r="R8" s="341"/>
      <c r="S8" s="355"/>
      <c r="T8" s="355"/>
      <c r="U8" s="355"/>
      <c r="V8" s="355"/>
      <c r="W8" s="341"/>
      <c r="X8" s="355"/>
      <c r="Y8" s="355"/>
      <c r="Z8" s="355"/>
      <c r="AA8" s="355"/>
      <c r="AB8" s="279"/>
      <c r="AC8" s="280"/>
      <c r="AD8" s="280"/>
      <c r="AE8" s="280"/>
      <c r="AF8" s="280"/>
    </row>
    <row r="9" spans="1:32" x14ac:dyDescent="0.2">
      <c r="A9" s="45">
        <v>32</v>
      </c>
      <c r="B9" s="341">
        <f t="shared" ref="B9:B21" si="1">AVERAGE(C9:F9)*0.001</f>
        <v>7.3774999999999995E-3</v>
      </c>
      <c r="C9" s="336">
        <v>6.92</v>
      </c>
      <c r="D9" s="352">
        <v>7.37</v>
      </c>
      <c r="E9" s="352">
        <v>7.61</v>
      </c>
      <c r="F9" s="373">
        <v>7.61</v>
      </c>
      <c r="G9" s="341">
        <f t="shared" ref="G9:G28" si="2">AVERAGE(H9:K9)*0.001</f>
        <v>1.3970000000000002E-2</v>
      </c>
      <c r="H9" s="336" t="s">
        <v>105</v>
      </c>
      <c r="I9" s="311" t="s">
        <v>105</v>
      </c>
      <c r="J9" s="311" t="s">
        <v>105</v>
      </c>
      <c r="K9" s="373">
        <v>13.97</v>
      </c>
      <c r="L9" s="341">
        <f t="shared" si="0"/>
        <v>2.6665000000000001E-2</v>
      </c>
      <c r="M9" s="336">
        <v>24.45</v>
      </c>
      <c r="N9" s="352">
        <v>24.73</v>
      </c>
      <c r="O9" s="352">
        <v>28.74</v>
      </c>
      <c r="P9" s="373">
        <v>28.74</v>
      </c>
      <c r="Q9" s="347">
        <f>Q10*0.95</f>
        <v>3.1107336956521736E-2</v>
      </c>
      <c r="R9" s="341"/>
      <c r="S9" s="355"/>
      <c r="T9" s="355"/>
      <c r="U9" s="355"/>
      <c r="V9" s="355"/>
      <c r="W9" s="341"/>
      <c r="X9" s="355"/>
      <c r="Y9" s="355"/>
      <c r="Z9" s="355"/>
      <c r="AA9" s="355"/>
      <c r="AB9" s="279"/>
      <c r="AC9" s="280"/>
      <c r="AD9" s="280"/>
      <c r="AE9" s="280"/>
      <c r="AF9" s="280"/>
    </row>
    <row r="10" spans="1:32" x14ac:dyDescent="0.2">
      <c r="A10" s="45">
        <v>33</v>
      </c>
      <c r="B10" s="341">
        <f t="shared" si="1"/>
        <v>7.3599999999999994E-3</v>
      </c>
      <c r="C10" s="336">
        <v>7.81</v>
      </c>
      <c r="D10" s="352">
        <v>6.72</v>
      </c>
      <c r="E10" s="352">
        <v>7.1</v>
      </c>
      <c r="F10" s="373">
        <v>7.81</v>
      </c>
      <c r="G10" s="341">
        <f t="shared" si="2"/>
        <v>2.07E-2</v>
      </c>
      <c r="H10" s="336" t="s">
        <v>105</v>
      </c>
      <c r="I10" s="311" t="s">
        <v>105</v>
      </c>
      <c r="J10" s="311" t="s">
        <v>105</v>
      </c>
      <c r="K10" s="373">
        <v>20.7</v>
      </c>
      <c r="L10" s="341">
        <f t="shared" si="0"/>
        <v>1.50625E-2</v>
      </c>
      <c r="M10" s="336">
        <v>16.989999999999998</v>
      </c>
      <c r="N10" s="352">
        <v>12.09</v>
      </c>
      <c r="O10" s="352">
        <v>14.18</v>
      </c>
      <c r="P10" s="373">
        <v>16.989999999999998</v>
      </c>
      <c r="Q10" s="346">
        <f t="shared" ref="Q10:Q21" si="3">L10/0.46</f>
        <v>3.2744565217391303E-2</v>
      </c>
      <c r="R10" s="341"/>
      <c r="S10" s="355"/>
      <c r="T10" s="355"/>
      <c r="U10" s="355"/>
      <c r="V10" s="355"/>
      <c r="W10" s="341"/>
      <c r="X10" s="355"/>
      <c r="Y10" s="355"/>
      <c r="Z10" s="355"/>
      <c r="AA10" s="355"/>
      <c r="AB10" s="279"/>
      <c r="AC10" s="280"/>
      <c r="AD10" s="280"/>
      <c r="AE10" s="280"/>
      <c r="AF10" s="280"/>
    </row>
    <row r="11" spans="1:32" x14ac:dyDescent="0.2">
      <c r="A11" s="45">
        <v>34</v>
      </c>
      <c r="B11" s="341">
        <f t="shared" si="1"/>
        <v>8.9349999999999985E-3</v>
      </c>
      <c r="C11" s="336">
        <v>8.76</v>
      </c>
      <c r="D11" s="352">
        <v>8.6</v>
      </c>
      <c r="E11" s="352">
        <v>9.19</v>
      </c>
      <c r="F11" s="373">
        <v>9.19</v>
      </c>
      <c r="G11" s="341">
        <f t="shared" si="2"/>
        <v>2.2210000000000001E-2</v>
      </c>
      <c r="H11" s="336" t="s">
        <v>105</v>
      </c>
      <c r="I11" s="311" t="s">
        <v>105</v>
      </c>
      <c r="J11" s="311" t="s">
        <v>105</v>
      </c>
      <c r="K11" s="373">
        <v>22.21</v>
      </c>
      <c r="L11" s="341">
        <f t="shared" si="0"/>
        <v>2.04025E-2</v>
      </c>
      <c r="M11" s="336">
        <v>19.329999999999998</v>
      </c>
      <c r="N11" s="352">
        <v>17.72</v>
      </c>
      <c r="O11" s="352">
        <v>22.28</v>
      </c>
      <c r="P11" s="373">
        <v>22.28</v>
      </c>
      <c r="Q11" s="346">
        <f t="shared" si="3"/>
        <v>4.4353260869565217E-2</v>
      </c>
      <c r="R11" s="341"/>
      <c r="S11" s="355"/>
      <c r="T11" s="355"/>
      <c r="U11" s="355"/>
      <c r="V11" s="355"/>
      <c r="W11" s="341"/>
      <c r="X11" s="355"/>
      <c r="Y11" s="355"/>
      <c r="Z11" s="355"/>
      <c r="AA11" s="355"/>
      <c r="AB11" s="279"/>
      <c r="AC11" s="280"/>
      <c r="AD11" s="280"/>
      <c r="AE11" s="280"/>
      <c r="AF11" s="280"/>
    </row>
    <row r="12" spans="1:32" x14ac:dyDescent="0.2">
      <c r="A12" s="45">
        <v>35</v>
      </c>
      <c r="B12" s="341">
        <f t="shared" si="1"/>
        <v>1.206E-2</v>
      </c>
      <c r="C12" s="336">
        <v>12.94</v>
      </c>
      <c r="D12" s="352">
        <v>9.15</v>
      </c>
      <c r="E12" s="352">
        <v>12.24</v>
      </c>
      <c r="F12" s="373">
        <v>13.91</v>
      </c>
      <c r="G12" s="341">
        <f t="shared" si="2"/>
        <v>3.1920000000000004E-2</v>
      </c>
      <c r="H12" s="336" t="s">
        <v>105</v>
      </c>
      <c r="I12" s="311" t="s">
        <v>105</v>
      </c>
      <c r="J12" s="311" t="s">
        <v>105</v>
      </c>
      <c r="K12" s="373">
        <v>31.92</v>
      </c>
      <c r="L12" s="341">
        <f t="shared" si="0"/>
        <v>2.8440000000000003E-2</v>
      </c>
      <c r="M12" s="336" t="s">
        <v>105</v>
      </c>
      <c r="N12" s="311" t="s">
        <v>105</v>
      </c>
      <c r="O12" s="311" t="s">
        <v>105</v>
      </c>
      <c r="P12" s="373">
        <v>28.44</v>
      </c>
      <c r="Q12" s="346">
        <f t="shared" si="3"/>
        <v>6.1826086956521746E-2</v>
      </c>
      <c r="R12" s="341"/>
      <c r="S12" s="355"/>
      <c r="T12" s="355"/>
      <c r="U12" s="355"/>
      <c r="V12" s="355"/>
      <c r="W12" s="341">
        <f>AVERAGE(X12:AA12)*0.001</f>
        <v>2.66E-3</v>
      </c>
      <c r="X12" s="336" t="s">
        <v>105</v>
      </c>
      <c r="Y12" s="311" t="s">
        <v>105</v>
      </c>
      <c r="Z12" s="311" t="s">
        <v>105</v>
      </c>
      <c r="AA12" s="352">
        <v>2.66</v>
      </c>
      <c r="AB12" s="279"/>
      <c r="AC12" s="280"/>
      <c r="AD12" s="280"/>
      <c r="AE12" s="280"/>
      <c r="AF12" s="280"/>
    </row>
    <row r="13" spans="1:32" x14ac:dyDescent="0.2">
      <c r="A13" s="45">
        <v>36</v>
      </c>
      <c r="B13" s="341">
        <f t="shared" si="1"/>
        <v>1.0907499999999999E-2</v>
      </c>
      <c r="C13" s="336">
        <v>11.19</v>
      </c>
      <c r="D13" s="352">
        <v>9.6199999999999992</v>
      </c>
      <c r="E13" s="352">
        <v>11.03</v>
      </c>
      <c r="F13" s="373">
        <v>11.79</v>
      </c>
      <c r="G13" s="341">
        <f t="shared" si="2"/>
        <v>2.8010000000000004E-2</v>
      </c>
      <c r="H13" s="336" t="s">
        <v>105</v>
      </c>
      <c r="I13" s="311" t="s">
        <v>105</v>
      </c>
      <c r="J13" s="311" t="s">
        <v>105</v>
      </c>
      <c r="K13" s="373">
        <v>28.01</v>
      </c>
      <c r="L13" s="341">
        <f t="shared" si="0"/>
        <v>2.955E-2</v>
      </c>
      <c r="M13" s="336" t="s">
        <v>105</v>
      </c>
      <c r="N13" s="311" t="s">
        <v>105</v>
      </c>
      <c r="O13" s="311" t="s">
        <v>105</v>
      </c>
      <c r="P13" s="373">
        <v>29.55</v>
      </c>
      <c r="Q13" s="346">
        <f t="shared" si="3"/>
        <v>6.4239130434782604E-2</v>
      </c>
      <c r="R13" s="341"/>
      <c r="S13" s="355"/>
      <c r="T13" s="355"/>
      <c r="U13" s="355"/>
      <c r="V13" s="355"/>
      <c r="W13" s="341">
        <f>AVERAGE(X13:AA13)*0.001</f>
        <v>4.1100000000000008E-3</v>
      </c>
      <c r="X13" s="336" t="s">
        <v>105</v>
      </c>
      <c r="Y13" s="311" t="s">
        <v>105</v>
      </c>
      <c r="Z13" s="311" t="s">
        <v>105</v>
      </c>
      <c r="AA13" s="352">
        <v>4.1100000000000003</v>
      </c>
      <c r="AB13" s="279"/>
      <c r="AC13" s="280"/>
      <c r="AD13" s="280"/>
      <c r="AE13" s="280"/>
      <c r="AF13" s="280"/>
    </row>
    <row r="14" spans="1:32" x14ac:dyDescent="0.2">
      <c r="A14" s="45">
        <v>37</v>
      </c>
      <c r="B14" s="341">
        <f t="shared" si="1"/>
        <v>1.4777500000000001E-2</v>
      </c>
      <c r="C14" s="336">
        <v>14.8</v>
      </c>
      <c r="D14" s="352">
        <v>13.69</v>
      </c>
      <c r="E14" s="352">
        <v>15.12</v>
      </c>
      <c r="F14" s="373">
        <v>15.5</v>
      </c>
      <c r="G14" s="341">
        <f t="shared" si="2"/>
        <v>3.70575E-2</v>
      </c>
      <c r="H14" s="336">
        <v>37.5</v>
      </c>
      <c r="I14" s="352">
        <v>33.729999999999997</v>
      </c>
      <c r="J14" s="352">
        <v>38.5</v>
      </c>
      <c r="K14" s="373">
        <v>38.5</v>
      </c>
      <c r="L14" s="341">
        <f t="shared" si="0"/>
        <v>3.1657500000000005E-2</v>
      </c>
      <c r="M14" s="336">
        <v>26.22</v>
      </c>
      <c r="N14" s="311">
        <v>24.98</v>
      </c>
      <c r="O14" s="311">
        <v>37.57</v>
      </c>
      <c r="P14" s="373">
        <v>37.86</v>
      </c>
      <c r="Q14" s="346">
        <f t="shared" si="3"/>
        <v>6.8820652173913047E-2</v>
      </c>
      <c r="R14" s="341"/>
      <c r="S14" s="355"/>
      <c r="T14" s="355"/>
      <c r="U14" s="355"/>
      <c r="V14" s="355"/>
      <c r="W14" s="341">
        <f>AVERAGE(X14:AA14)*0.001</f>
        <v>5.0549999999999996E-3</v>
      </c>
      <c r="X14" s="336">
        <v>5.22</v>
      </c>
      <c r="Y14" s="352">
        <v>4.6500000000000004</v>
      </c>
      <c r="Z14" s="352">
        <v>5.13</v>
      </c>
      <c r="AA14" s="352">
        <v>5.22</v>
      </c>
      <c r="AB14" s="279"/>
      <c r="AC14" s="280"/>
      <c r="AD14" s="280"/>
      <c r="AE14" s="280"/>
      <c r="AF14" s="280"/>
    </row>
    <row r="15" spans="1:32" x14ac:dyDescent="0.2">
      <c r="A15" s="45">
        <v>38</v>
      </c>
      <c r="B15" s="341">
        <f t="shared" si="1"/>
        <v>1.2580000000000001E-2</v>
      </c>
      <c r="C15" s="336" t="s">
        <v>105</v>
      </c>
      <c r="D15" s="311" t="s">
        <v>105</v>
      </c>
      <c r="E15" s="311" t="s">
        <v>105</v>
      </c>
      <c r="F15" s="373">
        <v>12.58</v>
      </c>
      <c r="G15" s="341">
        <f t="shared" si="2"/>
        <v>3.4424999999999997E-2</v>
      </c>
      <c r="H15" s="336">
        <v>33.909999999999997</v>
      </c>
      <c r="I15" s="352">
        <v>32.229999999999997</v>
      </c>
      <c r="J15" s="352">
        <v>33.729999999999997</v>
      </c>
      <c r="K15" s="373">
        <v>37.83</v>
      </c>
      <c r="L15" s="341">
        <f t="shared" si="0"/>
        <v>3.2869999999999996E-2</v>
      </c>
      <c r="M15" s="336" t="s">
        <v>105</v>
      </c>
      <c r="N15" s="311" t="s">
        <v>105</v>
      </c>
      <c r="O15" s="311" t="s">
        <v>105</v>
      </c>
      <c r="P15" s="373">
        <v>32.869999999999997</v>
      </c>
      <c r="Q15" s="346">
        <f t="shared" si="3"/>
        <v>7.1456521739130419E-2</v>
      </c>
      <c r="R15" s="341"/>
      <c r="S15" s="355"/>
      <c r="T15" s="355"/>
      <c r="U15" s="355"/>
      <c r="V15" s="355"/>
      <c r="W15" s="341">
        <f>AVERAGE(X15:AA15)*0.001</f>
        <v>5.4650000000000002E-3</v>
      </c>
      <c r="X15" s="336">
        <v>5.31</v>
      </c>
      <c r="Y15" s="352">
        <v>5.29</v>
      </c>
      <c r="Z15" s="352">
        <v>5.63</v>
      </c>
      <c r="AA15" s="352">
        <v>5.63</v>
      </c>
      <c r="AB15" s="279"/>
      <c r="AC15" s="280"/>
      <c r="AD15" s="280"/>
      <c r="AE15" s="280"/>
      <c r="AF15" s="280"/>
    </row>
    <row r="16" spans="1:32" x14ac:dyDescent="0.2">
      <c r="A16" s="45">
        <v>40</v>
      </c>
      <c r="B16" s="341">
        <f t="shared" si="1"/>
        <v>8.7050000000000009E-3</v>
      </c>
      <c r="C16" s="336">
        <v>8.6300000000000008</v>
      </c>
      <c r="D16" s="352">
        <v>8.33</v>
      </c>
      <c r="E16" s="352">
        <v>8.75</v>
      </c>
      <c r="F16" s="373">
        <v>9.11</v>
      </c>
      <c r="G16" s="341">
        <f t="shared" si="2"/>
        <v>2.3897499999999999E-2</v>
      </c>
      <c r="H16" s="336">
        <v>24.65</v>
      </c>
      <c r="I16" s="311">
        <v>21.47</v>
      </c>
      <c r="J16" s="352">
        <v>24.7</v>
      </c>
      <c r="K16" s="373">
        <v>24.77</v>
      </c>
      <c r="L16" s="341">
        <f t="shared" si="0"/>
        <v>2.3370000000000002E-2</v>
      </c>
      <c r="M16" s="336" t="s">
        <v>105</v>
      </c>
      <c r="N16" s="311" t="s">
        <v>105</v>
      </c>
      <c r="O16" s="311" t="s">
        <v>105</v>
      </c>
      <c r="P16" s="373">
        <v>23.37</v>
      </c>
      <c r="Q16" s="346">
        <f t="shared" si="3"/>
        <v>5.0804347826086955E-2</v>
      </c>
      <c r="R16" s="341"/>
      <c r="S16" s="355"/>
      <c r="T16" s="355"/>
      <c r="U16" s="355"/>
      <c r="V16" s="355"/>
      <c r="W16" s="341"/>
      <c r="X16" s="355"/>
      <c r="Y16" s="355"/>
      <c r="Z16" s="355"/>
      <c r="AA16" s="355"/>
      <c r="AB16" s="279"/>
      <c r="AC16" s="280"/>
      <c r="AD16" s="280"/>
      <c r="AE16" s="280"/>
      <c r="AF16" s="280"/>
    </row>
    <row r="17" spans="1:32" x14ac:dyDescent="0.2">
      <c r="A17" s="45">
        <v>41</v>
      </c>
      <c r="B17" s="341">
        <f t="shared" si="1"/>
        <v>1.0342500000000001E-2</v>
      </c>
      <c r="C17" s="336">
        <v>10.33</v>
      </c>
      <c r="D17" s="352">
        <v>9.94</v>
      </c>
      <c r="E17" s="352">
        <v>10.55</v>
      </c>
      <c r="F17" s="373">
        <v>10.55</v>
      </c>
      <c r="G17" s="341">
        <f t="shared" si="2"/>
        <v>3.6912499999999994E-2</v>
      </c>
      <c r="H17" s="336">
        <v>34.479999999999997</v>
      </c>
      <c r="I17" s="352">
        <v>37.35</v>
      </c>
      <c r="J17" s="352">
        <v>37.909999999999997</v>
      </c>
      <c r="K17" s="373">
        <v>37.909999999999997</v>
      </c>
      <c r="L17" s="341">
        <f t="shared" si="0"/>
        <v>2.87E-2</v>
      </c>
      <c r="M17" s="336"/>
      <c r="N17" s="336"/>
      <c r="O17" s="336"/>
      <c r="P17" s="373">
        <v>28.7</v>
      </c>
      <c r="Q17" s="346"/>
      <c r="R17" s="341"/>
      <c r="S17" s="355"/>
      <c r="T17" s="355"/>
      <c r="U17" s="355"/>
      <c r="V17" s="355"/>
      <c r="W17" s="341"/>
      <c r="X17" s="355"/>
      <c r="Y17" s="355"/>
      <c r="Z17" s="355"/>
      <c r="AA17" s="355"/>
      <c r="AB17" s="279"/>
      <c r="AC17" s="280"/>
      <c r="AD17" s="280"/>
      <c r="AE17" s="280"/>
      <c r="AF17" s="280"/>
    </row>
    <row r="18" spans="1:32" x14ac:dyDescent="0.2">
      <c r="A18" s="45">
        <v>42</v>
      </c>
      <c r="B18" s="341">
        <f t="shared" si="1"/>
        <v>9.0000000000000011E-3</v>
      </c>
      <c r="C18" s="336" t="s">
        <v>105</v>
      </c>
      <c r="D18" s="311" t="s">
        <v>105</v>
      </c>
      <c r="E18" s="311" t="s">
        <v>105</v>
      </c>
      <c r="F18" s="373">
        <v>9</v>
      </c>
      <c r="G18" s="341">
        <f t="shared" si="2"/>
        <v>3.295E-2</v>
      </c>
      <c r="H18" s="336" t="s">
        <v>105</v>
      </c>
      <c r="I18" s="311" t="s">
        <v>105</v>
      </c>
      <c r="J18" s="311" t="s">
        <v>105</v>
      </c>
      <c r="K18" s="373">
        <v>32.950000000000003</v>
      </c>
      <c r="L18" s="341">
        <f t="shared" si="0"/>
        <v>3.1510000000000003E-2</v>
      </c>
      <c r="M18" s="336" t="s">
        <v>105</v>
      </c>
      <c r="N18" s="311" t="s">
        <v>105</v>
      </c>
      <c r="O18" s="311" t="s">
        <v>105</v>
      </c>
      <c r="P18" s="373">
        <v>31.51</v>
      </c>
      <c r="Q18" s="346">
        <f t="shared" si="3"/>
        <v>6.8500000000000005E-2</v>
      </c>
      <c r="R18" s="341"/>
      <c r="S18" s="355"/>
      <c r="T18" s="355"/>
      <c r="U18" s="355"/>
      <c r="V18" s="355"/>
      <c r="W18" s="341">
        <f>AVERAGE(X18:AA18)*0.001</f>
        <v>3.8550000000000004E-3</v>
      </c>
      <c r="X18" s="336">
        <v>3.97</v>
      </c>
      <c r="Y18" s="311">
        <v>3.79</v>
      </c>
      <c r="Z18" s="352">
        <v>3.63</v>
      </c>
      <c r="AA18" s="352">
        <v>4.03</v>
      </c>
      <c r="AB18" s="279"/>
      <c r="AC18" s="280"/>
      <c r="AD18" s="280"/>
      <c r="AE18" s="280"/>
      <c r="AF18" s="280"/>
    </row>
    <row r="19" spans="1:32" x14ac:dyDescent="0.2">
      <c r="A19" s="294">
        <v>43</v>
      </c>
      <c r="B19" s="348">
        <f t="shared" si="1"/>
        <v>8.7400000000000012E-3</v>
      </c>
      <c r="C19" s="349" t="s">
        <v>105</v>
      </c>
      <c r="D19" s="364" t="s">
        <v>105</v>
      </c>
      <c r="E19" s="364" t="s">
        <v>105</v>
      </c>
      <c r="F19" s="373">
        <v>8.74</v>
      </c>
      <c r="G19" s="348">
        <f t="shared" si="2"/>
        <v>2.2540000000000001E-2</v>
      </c>
      <c r="H19" s="349" t="s">
        <v>105</v>
      </c>
      <c r="I19" s="364" t="s">
        <v>105</v>
      </c>
      <c r="J19" s="364" t="s">
        <v>105</v>
      </c>
      <c r="K19" s="373">
        <v>22.54</v>
      </c>
      <c r="L19" s="341">
        <f t="shared" si="0"/>
        <v>2.7969999999999998E-2</v>
      </c>
      <c r="M19" s="336"/>
      <c r="N19" s="336"/>
      <c r="O19" s="336"/>
      <c r="P19" s="373">
        <v>27.97</v>
      </c>
      <c r="Q19" s="347">
        <v>6.8500000000000005E-2</v>
      </c>
      <c r="R19" s="341"/>
      <c r="S19" s="355"/>
      <c r="T19" s="355"/>
      <c r="U19" s="355"/>
      <c r="V19" s="355"/>
      <c r="W19" s="341"/>
      <c r="X19" s="336"/>
      <c r="Y19" s="336"/>
      <c r="Z19" s="336"/>
      <c r="AA19" s="336"/>
      <c r="AB19" s="279"/>
      <c r="AC19" s="280"/>
      <c r="AD19" s="280"/>
      <c r="AE19" s="280"/>
      <c r="AF19" s="280"/>
    </row>
    <row r="20" spans="1:32" x14ac:dyDescent="0.2">
      <c r="A20" s="45">
        <v>44</v>
      </c>
      <c r="B20" s="341">
        <f t="shared" si="1"/>
        <v>1.1056666666666666E-2</v>
      </c>
      <c r="C20" s="336">
        <v>10.9</v>
      </c>
      <c r="D20" s="311">
        <v>9.1300000000000008</v>
      </c>
      <c r="E20" s="311" t="s">
        <v>105</v>
      </c>
      <c r="F20" s="373">
        <v>13.14</v>
      </c>
      <c r="G20" s="341">
        <f t="shared" si="2"/>
        <v>4.2179999999999995E-2</v>
      </c>
      <c r="H20" s="336">
        <v>38.78</v>
      </c>
      <c r="I20" s="352">
        <v>40.479999999999997</v>
      </c>
      <c r="J20" s="352">
        <v>44.73</v>
      </c>
      <c r="K20" s="373">
        <v>44.73</v>
      </c>
      <c r="L20" s="341">
        <f t="shared" si="0"/>
        <v>4.3119999999999999E-2</v>
      </c>
      <c r="M20" s="336" t="s">
        <v>105</v>
      </c>
      <c r="N20" s="311" t="s">
        <v>105</v>
      </c>
      <c r="O20" s="311" t="s">
        <v>105</v>
      </c>
      <c r="P20" s="373">
        <v>43.12</v>
      </c>
      <c r="Q20" s="346">
        <f t="shared" si="3"/>
        <v>9.3739130434782603E-2</v>
      </c>
      <c r="R20" s="341"/>
      <c r="S20" s="355"/>
      <c r="T20" s="355"/>
      <c r="U20" s="355"/>
      <c r="V20" s="355"/>
      <c r="W20" s="341">
        <f>AVERAGE(X20:AA20)*0.001</f>
        <v>4.4900000000000001E-3</v>
      </c>
      <c r="X20" s="343" t="s">
        <v>112</v>
      </c>
      <c r="Y20" s="365" t="s">
        <v>112</v>
      </c>
      <c r="Z20" s="365" t="s">
        <v>112</v>
      </c>
      <c r="AA20" s="373">
        <v>4.49</v>
      </c>
      <c r="AB20" s="279"/>
      <c r="AC20" s="280"/>
      <c r="AD20" s="280"/>
      <c r="AE20" s="280"/>
      <c r="AF20" s="280"/>
    </row>
    <row r="21" spans="1:32" x14ac:dyDescent="0.2">
      <c r="A21" s="45">
        <v>46</v>
      </c>
      <c r="B21" s="341">
        <f t="shared" si="1"/>
        <v>1.247E-2</v>
      </c>
      <c r="C21" s="336" t="s">
        <v>105</v>
      </c>
      <c r="D21" s="311" t="s">
        <v>105</v>
      </c>
      <c r="E21" s="311" t="s">
        <v>105</v>
      </c>
      <c r="F21" s="373">
        <v>12.47</v>
      </c>
      <c r="G21" s="341">
        <f t="shared" si="2"/>
        <v>4.2119999999999998E-2</v>
      </c>
      <c r="H21" s="336" t="s">
        <v>105</v>
      </c>
      <c r="I21" s="311" t="s">
        <v>105</v>
      </c>
      <c r="J21" s="311" t="s">
        <v>105</v>
      </c>
      <c r="K21" s="373">
        <v>42.12</v>
      </c>
      <c r="L21" s="341">
        <f t="shared" si="0"/>
        <v>4.2877499999999999E-2</v>
      </c>
      <c r="M21" s="336">
        <v>44.73</v>
      </c>
      <c r="N21" s="352">
        <v>40.06</v>
      </c>
      <c r="O21" s="352">
        <v>40.99</v>
      </c>
      <c r="P21" s="373">
        <v>45.73</v>
      </c>
      <c r="Q21" s="346">
        <f t="shared" si="3"/>
        <v>9.3211956521739123E-2</v>
      </c>
      <c r="R21" s="341"/>
      <c r="S21" s="355"/>
      <c r="T21" s="355"/>
      <c r="U21" s="355"/>
      <c r="V21" s="355"/>
      <c r="W21" s="341">
        <f>AVERAGE(X21:AA21)*0.001</f>
        <v>5.4775000000000015E-3</v>
      </c>
      <c r="X21" s="336">
        <v>5.52</v>
      </c>
      <c r="Y21" s="352">
        <v>5.19</v>
      </c>
      <c r="Z21" s="352">
        <v>5.19</v>
      </c>
      <c r="AA21" s="352">
        <v>6.01</v>
      </c>
      <c r="AB21" s="279"/>
      <c r="AC21" s="280"/>
      <c r="AD21" s="280"/>
      <c r="AE21" s="280"/>
      <c r="AF21" s="280"/>
    </row>
    <row r="22" spans="1:32" x14ac:dyDescent="0.2">
      <c r="A22" s="45">
        <v>51</v>
      </c>
      <c r="B22" s="341"/>
      <c r="C22" s="355"/>
      <c r="D22" s="355"/>
      <c r="E22" s="355"/>
      <c r="F22" s="355"/>
      <c r="G22" s="341">
        <f t="shared" si="2"/>
        <v>1.423E-2</v>
      </c>
      <c r="H22" s="336">
        <v>13.52</v>
      </c>
      <c r="I22" s="352">
        <v>14.16</v>
      </c>
      <c r="J22" s="352">
        <v>14.37</v>
      </c>
      <c r="K22" s="373">
        <v>14.87</v>
      </c>
      <c r="L22" s="341">
        <f t="shared" si="0"/>
        <v>2.494E-2</v>
      </c>
      <c r="M22" s="336">
        <v>25.23</v>
      </c>
      <c r="N22" s="352">
        <v>24.18</v>
      </c>
      <c r="O22" s="352">
        <v>25.12</v>
      </c>
      <c r="P22" s="373">
        <v>25.23</v>
      </c>
      <c r="Q22" s="347">
        <f>Q23*0.95</f>
        <v>2.779782608695652E-2</v>
      </c>
      <c r="R22" s="341"/>
      <c r="S22" s="355"/>
      <c r="T22" s="355"/>
      <c r="U22" s="355"/>
      <c r="V22" s="355"/>
      <c r="W22" s="341"/>
      <c r="X22" s="355"/>
      <c r="Y22" s="355"/>
      <c r="Z22" s="355"/>
      <c r="AA22" s="355"/>
      <c r="AB22" s="279"/>
      <c r="AC22" s="280"/>
      <c r="AD22" s="280"/>
      <c r="AE22" s="280"/>
      <c r="AF22" s="280"/>
    </row>
    <row r="23" spans="1:32" x14ac:dyDescent="0.2">
      <c r="A23" s="45">
        <v>52</v>
      </c>
      <c r="B23" s="341">
        <f t="shared" ref="B23:B28" si="4">AVERAGE(C23:F23)*0.001</f>
        <v>7.7999999999999996E-3</v>
      </c>
      <c r="C23" s="336" t="s">
        <v>105</v>
      </c>
      <c r="D23" s="311" t="s">
        <v>105</v>
      </c>
      <c r="E23" s="311" t="s">
        <v>105</v>
      </c>
      <c r="F23" s="373">
        <v>7.8</v>
      </c>
      <c r="G23" s="341">
        <f t="shared" si="2"/>
        <v>1.5927500000000001E-2</v>
      </c>
      <c r="H23" s="336">
        <v>16.89</v>
      </c>
      <c r="I23" s="352">
        <v>11.58</v>
      </c>
      <c r="J23" s="352">
        <v>17.62</v>
      </c>
      <c r="K23" s="373">
        <v>17.62</v>
      </c>
      <c r="L23" s="341">
        <f t="shared" si="0"/>
        <v>1.3460000000000001E-2</v>
      </c>
      <c r="M23" s="336" t="s">
        <v>105</v>
      </c>
      <c r="N23" s="311" t="s">
        <v>105</v>
      </c>
      <c r="O23" s="311" t="s">
        <v>105</v>
      </c>
      <c r="P23" s="373">
        <v>13.46</v>
      </c>
      <c r="Q23" s="346">
        <f t="shared" ref="Q23:Q28" si="5">L23/0.46</f>
        <v>2.9260869565217392E-2</v>
      </c>
      <c r="R23" s="341"/>
      <c r="S23" s="355"/>
      <c r="T23" s="355"/>
      <c r="U23" s="355"/>
      <c r="V23" s="355"/>
      <c r="W23" s="341"/>
      <c r="X23" s="355"/>
      <c r="Y23" s="355"/>
      <c r="Z23" s="355"/>
      <c r="AA23" s="355"/>
      <c r="AB23" s="279"/>
      <c r="AC23" s="280"/>
      <c r="AD23" s="280"/>
      <c r="AE23" s="280"/>
      <c r="AF23" s="280"/>
    </row>
    <row r="24" spans="1:32" x14ac:dyDescent="0.2">
      <c r="A24" s="45">
        <v>53</v>
      </c>
      <c r="B24" s="341">
        <f t="shared" si="4"/>
        <v>5.0225000000000001E-3</v>
      </c>
      <c r="C24" s="336">
        <v>4.7300000000000004</v>
      </c>
      <c r="D24" s="311">
        <v>4.72</v>
      </c>
      <c r="E24" s="311">
        <v>4.76</v>
      </c>
      <c r="F24" s="373">
        <v>5.88</v>
      </c>
      <c r="G24" s="341">
        <f t="shared" si="2"/>
        <v>1.5122500000000002E-2</v>
      </c>
      <c r="H24" s="336">
        <v>16.260000000000002</v>
      </c>
      <c r="I24" s="352">
        <v>12.49</v>
      </c>
      <c r="J24" s="352">
        <v>15.48</v>
      </c>
      <c r="K24" s="373">
        <v>16.260000000000002</v>
      </c>
      <c r="L24" s="341">
        <f t="shared" si="0"/>
        <v>1.1766666666666667E-2</v>
      </c>
      <c r="M24" s="336">
        <v>11.52</v>
      </c>
      <c r="N24" s="352" t="s">
        <v>105</v>
      </c>
      <c r="O24" s="352">
        <v>11.89</v>
      </c>
      <c r="P24" s="373">
        <v>11.89</v>
      </c>
      <c r="Q24" s="346">
        <f t="shared" si="5"/>
        <v>2.5579710144927534E-2</v>
      </c>
      <c r="R24" s="341"/>
      <c r="S24" s="355"/>
      <c r="T24" s="355"/>
      <c r="U24" s="355"/>
      <c r="V24" s="355"/>
      <c r="W24" s="341"/>
      <c r="X24" s="355"/>
      <c r="Y24" s="355"/>
      <c r="Z24" s="355"/>
      <c r="AA24" s="355"/>
      <c r="AB24" s="279"/>
      <c r="AC24" s="280"/>
      <c r="AD24" s="280"/>
      <c r="AE24" s="280"/>
      <c r="AF24" s="280"/>
    </row>
    <row r="25" spans="1:32" x14ac:dyDescent="0.2">
      <c r="A25" s="45">
        <v>54</v>
      </c>
      <c r="B25" s="341">
        <f t="shared" si="4"/>
        <v>8.2274999999999987E-3</v>
      </c>
      <c r="C25" s="336">
        <v>8.19</v>
      </c>
      <c r="D25" s="352">
        <v>8.06</v>
      </c>
      <c r="E25" s="352">
        <v>8.33</v>
      </c>
      <c r="F25" s="373">
        <v>8.33</v>
      </c>
      <c r="G25" s="341">
        <f t="shared" si="2"/>
        <v>1.9672499999999999E-2</v>
      </c>
      <c r="H25" s="336">
        <v>19.36</v>
      </c>
      <c r="I25" s="352">
        <v>18.53</v>
      </c>
      <c r="J25" s="352">
        <v>20.399999999999999</v>
      </c>
      <c r="K25" s="373">
        <v>20.399999999999999</v>
      </c>
      <c r="L25" s="341">
        <f t="shared" si="0"/>
        <v>1.9107500000000003E-2</v>
      </c>
      <c r="M25" s="336">
        <v>18.41</v>
      </c>
      <c r="N25" s="352">
        <v>18.38</v>
      </c>
      <c r="O25" s="352">
        <v>19.39</v>
      </c>
      <c r="P25" s="373">
        <v>20.25</v>
      </c>
      <c r="Q25" s="346">
        <f t="shared" si="5"/>
        <v>4.1538043478260872E-2</v>
      </c>
      <c r="R25" s="341"/>
      <c r="S25" s="355"/>
      <c r="T25" s="355"/>
      <c r="U25" s="355"/>
      <c r="V25" s="355"/>
      <c r="W25" s="341"/>
      <c r="X25" s="355"/>
      <c r="Y25" s="355"/>
      <c r="Z25" s="355"/>
      <c r="AA25" s="355"/>
      <c r="AB25" s="279"/>
      <c r="AC25" s="280"/>
      <c r="AD25" s="280"/>
      <c r="AE25" s="280"/>
      <c r="AF25" s="280"/>
    </row>
    <row r="26" spans="1:32" x14ac:dyDescent="0.2">
      <c r="A26" s="45">
        <v>55</v>
      </c>
      <c r="B26" s="341">
        <f t="shared" si="4"/>
        <v>8.2900000000000005E-3</v>
      </c>
      <c r="C26" s="336">
        <v>8.01</v>
      </c>
      <c r="D26" s="311">
        <v>7.77</v>
      </c>
      <c r="E26" s="311">
        <v>8.32</v>
      </c>
      <c r="F26" s="373">
        <v>9.06</v>
      </c>
      <c r="G26" s="341">
        <f t="shared" si="2"/>
        <v>2.3895E-2</v>
      </c>
      <c r="H26" s="336">
        <v>23.97</v>
      </c>
      <c r="I26" s="352">
        <v>21.32</v>
      </c>
      <c r="J26" s="352">
        <v>22.49</v>
      </c>
      <c r="K26" s="373">
        <v>27.8</v>
      </c>
      <c r="L26" s="341">
        <f t="shared" si="0"/>
        <v>2.2807499999999998E-2</v>
      </c>
      <c r="M26" s="336">
        <v>25.54</v>
      </c>
      <c r="N26" s="352">
        <v>14.4</v>
      </c>
      <c r="O26" s="352">
        <v>24.22</v>
      </c>
      <c r="P26" s="373">
        <v>27.07</v>
      </c>
      <c r="Q26" s="346">
        <f t="shared" si="5"/>
        <v>4.9581521739130427E-2</v>
      </c>
      <c r="R26" s="341"/>
      <c r="S26" s="355"/>
      <c r="T26" s="355"/>
      <c r="U26" s="355"/>
      <c r="V26" s="355"/>
      <c r="W26" s="341"/>
      <c r="X26" s="355"/>
      <c r="Y26" s="355"/>
      <c r="Z26" s="355"/>
      <c r="AA26" s="355"/>
      <c r="AB26" s="279"/>
      <c r="AC26" s="280"/>
      <c r="AD26" s="280"/>
      <c r="AE26" s="280"/>
      <c r="AF26" s="280"/>
    </row>
    <row r="27" spans="1:32" x14ac:dyDescent="0.2">
      <c r="A27" s="45">
        <v>56</v>
      </c>
      <c r="B27" s="341">
        <f t="shared" si="4"/>
        <v>7.8324999999999992E-3</v>
      </c>
      <c r="C27" s="336">
        <v>9.3699999999999992</v>
      </c>
      <c r="D27" s="352">
        <v>5.76</v>
      </c>
      <c r="E27" s="352">
        <v>6.25</v>
      </c>
      <c r="F27" s="373">
        <v>9.9499999999999993</v>
      </c>
      <c r="G27" s="341">
        <f t="shared" si="2"/>
        <v>2.22375E-2</v>
      </c>
      <c r="H27" s="336">
        <v>21.35</v>
      </c>
      <c r="I27" s="311">
        <v>20.190000000000001</v>
      </c>
      <c r="J27" s="352">
        <v>21.13</v>
      </c>
      <c r="K27" s="373">
        <v>26.28</v>
      </c>
      <c r="L27" s="341">
        <f t="shared" si="0"/>
        <v>2.4015000000000002E-2</v>
      </c>
      <c r="M27" s="336">
        <v>22.67</v>
      </c>
      <c r="N27" s="352">
        <v>24.39</v>
      </c>
      <c r="O27" s="352">
        <v>24.5</v>
      </c>
      <c r="P27" s="373">
        <v>24.5</v>
      </c>
      <c r="Q27" s="346">
        <f t="shared" si="5"/>
        <v>5.2206521739130436E-2</v>
      </c>
      <c r="R27" s="341"/>
      <c r="S27" s="355"/>
      <c r="T27" s="355"/>
      <c r="U27" s="355"/>
      <c r="V27" s="355"/>
      <c r="W27" s="341"/>
      <c r="X27" s="355"/>
      <c r="Y27" s="355"/>
      <c r="Z27" s="355"/>
      <c r="AA27" s="355"/>
      <c r="AB27" s="279"/>
      <c r="AC27" s="280"/>
      <c r="AD27" s="280"/>
      <c r="AE27" s="280"/>
      <c r="AF27" s="280"/>
    </row>
    <row r="28" spans="1:32" x14ac:dyDescent="0.2">
      <c r="A28" s="45">
        <v>57</v>
      </c>
      <c r="B28" s="341">
        <f t="shared" si="4"/>
        <v>1.0999999999999999E-2</v>
      </c>
      <c r="C28" s="336">
        <v>10.61</v>
      </c>
      <c r="D28" s="352">
        <v>10.81</v>
      </c>
      <c r="E28" s="352">
        <v>11.29</v>
      </c>
      <c r="F28" s="373">
        <v>11.29</v>
      </c>
      <c r="G28" s="341">
        <f t="shared" si="2"/>
        <v>3.3447499999999998E-2</v>
      </c>
      <c r="H28" s="336">
        <v>35.76</v>
      </c>
      <c r="I28" s="352">
        <v>30.81</v>
      </c>
      <c r="J28" s="352">
        <v>31.46</v>
      </c>
      <c r="K28" s="373">
        <v>35.76</v>
      </c>
      <c r="L28" s="341">
        <f t="shared" si="0"/>
        <v>2.5950000000000001E-2</v>
      </c>
      <c r="M28" s="336" t="s">
        <v>105</v>
      </c>
      <c r="N28" s="311" t="s">
        <v>105</v>
      </c>
      <c r="O28" s="311" t="s">
        <v>105</v>
      </c>
      <c r="P28" s="373">
        <v>25.95</v>
      </c>
      <c r="Q28" s="346">
        <f t="shared" si="5"/>
        <v>5.6413043478260871E-2</v>
      </c>
      <c r="R28" s="341"/>
      <c r="S28" s="355"/>
      <c r="T28" s="355"/>
      <c r="U28" s="355"/>
      <c r="V28" s="355"/>
      <c r="W28" s="341"/>
      <c r="X28" s="355"/>
      <c r="Y28" s="355"/>
      <c r="Z28" s="355"/>
      <c r="AA28" s="355"/>
      <c r="AB28" s="279"/>
      <c r="AC28" s="280"/>
      <c r="AD28" s="280"/>
      <c r="AE28" s="280"/>
      <c r="AF28" s="280"/>
    </row>
    <row r="29" spans="1:32" x14ac:dyDescent="0.2">
      <c r="A29" s="45">
        <v>58</v>
      </c>
      <c r="B29" s="341"/>
      <c r="C29" s="355"/>
      <c r="D29" s="355"/>
      <c r="E29" s="355"/>
      <c r="F29" s="355"/>
      <c r="G29" s="341"/>
      <c r="H29" s="355"/>
      <c r="I29" s="355"/>
      <c r="J29" s="355"/>
      <c r="K29" s="355"/>
      <c r="L29" s="341"/>
      <c r="M29" s="356"/>
      <c r="N29" s="355"/>
      <c r="O29" s="355"/>
      <c r="P29" s="355"/>
      <c r="Q29" s="346"/>
      <c r="R29" s="341"/>
      <c r="S29" s="355"/>
      <c r="T29" s="355"/>
      <c r="U29" s="355"/>
      <c r="V29" s="355"/>
      <c r="W29" s="341"/>
      <c r="X29" s="355"/>
      <c r="Y29" s="355"/>
      <c r="Z29" s="355"/>
      <c r="AA29" s="355"/>
      <c r="AB29" s="279"/>
      <c r="AC29" s="280"/>
      <c r="AD29" s="280"/>
      <c r="AE29" s="280"/>
      <c r="AF29" s="280"/>
    </row>
    <row r="30" spans="1:32" x14ac:dyDescent="0.2">
      <c r="A30" s="294">
        <v>61</v>
      </c>
      <c r="B30" s="348"/>
      <c r="C30" s="349" t="s">
        <v>105</v>
      </c>
      <c r="D30" s="364" t="s">
        <v>105</v>
      </c>
      <c r="E30" s="364" t="s">
        <v>105</v>
      </c>
      <c r="F30" s="343" t="s">
        <v>105</v>
      </c>
      <c r="G30" s="348"/>
      <c r="H30" s="349" t="s">
        <v>105</v>
      </c>
      <c r="I30" s="364" t="s">
        <v>105</v>
      </c>
      <c r="J30" s="364" t="s">
        <v>105</v>
      </c>
      <c r="K30" s="343" t="s">
        <v>105</v>
      </c>
      <c r="L30" s="348"/>
      <c r="M30" s="349" t="s">
        <v>105</v>
      </c>
      <c r="N30" s="364" t="s">
        <v>105</v>
      </c>
      <c r="O30" s="364" t="s">
        <v>105</v>
      </c>
      <c r="P30" s="343" t="s">
        <v>105</v>
      </c>
      <c r="Q30" s="350">
        <f t="shared" ref="Q30" si="6">L30/0.46</f>
        <v>0</v>
      </c>
      <c r="R30" s="348"/>
      <c r="S30" s="357"/>
      <c r="T30" s="357"/>
      <c r="U30" s="357"/>
      <c r="V30" s="357"/>
      <c r="W30" s="348">
        <f>AVERAGE(X30:AA30)*0.001</f>
        <v>4.7575000000000004E-3</v>
      </c>
      <c r="X30" s="336">
        <v>4.68</v>
      </c>
      <c r="Y30" s="364">
        <v>3.79</v>
      </c>
      <c r="Z30" s="352">
        <v>5.28</v>
      </c>
      <c r="AA30" s="352">
        <v>5.28</v>
      </c>
      <c r="AB30" s="279"/>
      <c r="AC30" s="296"/>
      <c r="AD30" s="296"/>
      <c r="AE30" s="296"/>
      <c r="AF30" s="296"/>
    </row>
    <row r="31" spans="1:32" x14ac:dyDescent="0.2">
      <c r="A31" s="294">
        <v>62</v>
      </c>
      <c r="B31" s="348"/>
      <c r="C31" s="349" t="s">
        <v>105</v>
      </c>
      <c r="D31" s="364" t="s">
        <v>105</v>
      </c>
      <c r="E31" s="364" t="s">
        <v>105</v>
      </c>
      <c r="F31" s="343" t="s">
        <v>105</v>
      </c>
      <c r="G31" s="348"/>
      <c r="H31" s="349" t="s">
        <v>105</v>
      </c>
      <c r="I31" s="364" t="s">
        <v>105</v>
      </c>
      <c r="J31" s="364" t="s">
        <v>105</v>
      </c>
      <c r="K31" s="343" t="s">
        <v>105</v>
      </c>
      <c r="L31" s="348"/>
      <c r="M31" s="349"/>
      <c r="N31" s="349"/>
      <c r="O31" s="349"/>
      <c r="P31" s="349"/>
      <c r="Q31" s="350"/>
      <c r="R31" s="348"/>
      <c r="S31" s="357"/>
      <c r="T31" s="357"/>
      <c r="U31" s="357"/>
      <c r="V31" s="357"/>
      <c r="W31" s="348">
        <f>AVERAGE(X31:AA31)*0.001</f>
        <v>5.5050000000000003E-3</v>
      </c>
      <c r="X31" s="336">
        <v>5.16</v>
      </c>
      <c r="Y31" s="352">
        <v>4.54</v>
      </c>
      <c r="Z31" s="352">
        <v>6.16</v>
      </c>
      <c r="AA31" s="352">
        <v>6.16</v>
      </c>
      <c r="AB31" s="279"/>
      <c r="AC31" s="296"/>
      <c r="AD31" s="296"/>
      <c r="AE31" s="296"/>
      <c r="AF31" s="296"/>
    </row>
    <row r="32" spans="1:32" x14ac:dyDescent="0.2">
      <c r="A32" s="294">
        <v>63</v>
      </c>
      <c r="B32" s="348">
        <f t="shared" ref="B32:B33" si="7">AVERAGE(C32:F32)*0.001</f>
        <v>1.0060000000000001E-2</v>
      </c>
      <c r="C32" s="349" t="s">
        <v>105</v>
      </c>
      <c r="D32" s="364" t="s">
        <v>105</v>
      </c>
      <c r="E32" s="364" t="s">
        <v>105</v>
      </c>
      <c r="F32" s="373">
        <v>10.06</v>
      </c>
      <c r="G32" s="348">
        <f t="shared" ref="G32:G33" si="8">AVERAGE(H32:K32)*0.001</f>
        <v>3.3189999999999997E-2</v>
      </c>
      <c r="H32" s="349" t="s">
        <v>105</v>
      </c>
      <c r="I32" s="364" t="s">
        <v>105</v>
      </c>
      <c r="J32" s="364" t="s">
        <v>105</v>
      </c>
      <c r="K32" s="373">
        <v>33.19</v>
      </c>
      <c r="L32" s="348">
        <f t="shared" ref="L32:L33" si="9">AVERAGE(M32:P32)*0.001</f>
        <v>1.374E-2</v>
      </c>
      <c r="M32" s="349" t="s">
        <v>105</v>
      </c>
      <c r="N32" s="364" t="s">
        <v>105</v>
      </c>
      <c r="O32" s="364" t="s">
        <v>105</v>
      </c>
      <c r="P32" s="373">
        <v>13.74</v>
      </c>
      <c r="Q32" s="350">
        <f t="shared" ref="Q32:Q33" si="10">L32/0.46</f>
        <v>2.9869565217391304E-2</v>
      </c>
      <c r="R32" s="348"/>
      <c r="S32" s="357"/>
      <c r="T32" s="357"/>
      <c r="U32" s="357"/>
      <c r="V32" s="357"/>
      <c r="W32" s="348">
        <f>AVERAGE(X32:AA32)*0.001</f>
        <v>4.9375E-3</v>
      </c>
      <c r="X32" s="336">
        <v>4.41</v>
      </c>
      <c r="Y32" s="352">
        <v>5.01</v>
      </c>
      <c r="Z32" s="352">
        <v>5.14</v>
      </c>
      <c r="AA32" s="352">
        <v>5.19</v>
      </c>
      <c r="AB32" s="279"/>
      <c r="AC32" s="296"/>
      <c r="AD32" s="296"/>
      <c r="AE32" s="296"/>
      <c r="AF32" s="296"/>
    </row>
    <row r="33" spans="1:32" x14ac:dyDescent="0.2">
      <c r="A33" s="294">
        <v>64</v>
      </c>
      <c r="B33" s="348">
        <f t="shared" si="7"/>
        <v>9.7400000000000004E-3</v>
      </c>
      <c r="C33" s="336">
        <v>9.7100000000000009</v>
      </c>
      <c r="D33" s="311">
        <v>8.36</v>
      </c>
      <c r="E33" s="364" t="s">
        <v>105</v>
      </c>
      <c r="F33" s="373">
        <v>11.15</v>
      </c>
      <c r="G33" s="348">
        <f t="shared" si="8"/>
        <v>3.4777500000000003E-2</v>
      </c>
      <c r="H33" s="336">
        <v>33.53</v>
      </c>
      <c r="I33" s="352">
        <v>34.159999999999997</v>
      </c>
      <c r="J33" s="352">
        <v>34.89</v>
      </c>
      <c r="K33" s="373">
        <v>36.53</v>
      </c>
      <c r="L33" s="348">
        <f t="shared" si="9"/>
        <v>2.6610000000000002E-2</v>
      </c>
      <c r="M33" s="349" t="s">
        <v>105</v>
      </c>
      <c r="N33" s="364" t="s">
        <v>105</v>
      </c>
      <c r="O33" s="364" t="s">
        <v>105</v>
      </c>
      <c r="P33" s="373">
        <v>26.61</v>
      </c>
      <c r="Q33" s="350">
        <f t="shared" si="10"/>
        <v>5.7847826086956523E-2</v>
      </c>
      <c r="R33" s="348"/>
      <c r="S33" s="357"/>
      <c r="T33" s="357"/>
      <c r="U33" s="357"/>
      <c r="V33" s="357"/>
      <c r="W33" s="348">
        <f>AVERAGE(X33:AA33)*0.001</f>
        <v>5.850000000000001E-3</v>
      </c>
      <c r="X33" s="336">
        <v>5.37</v>
      </c>
      <c r="Y33" s="352">
        <v>5.78</v>
      </c>
      <c r="Z33" s="352">
        <v>6.11</v>
      </c>
      <c r="AA33" s="352">
        <v>6.14</v>
      </c>
      <c r="AB33" s="279"/>
      <c r="AC33" s="296"/>
      <c r="AD33" s="296"/>
      <c r="AE33" s="296"/>
      <c r="AF33" s="296"/>
    </row>
    <row r="34" spans="1:32" x14ac:dyDescent="0.2">
      <c r="A34" s="48"/>
      <c r="B34" s="297">
        <v>8</v>
      </c>
      <c r="G34" s="297">
        <v>9</v>
      </c>
      <c r="L34" s="297">
        <v>10</v>
      </c>
      <c r="Q34" s="297">
        <v>10</v>
      </c>
      <c r="R34" s="297">
        <v>11</v>
      </c>
      <c r="W34" s="297">
        <v>12</v>
      </c>
      <c r="AB34" s="196">
        <v>12</v>
      </c>
    </row>
  </sheetData>
  <mergeCells count="2">
    <mergeCell ref="A2:A3"/>
    <mergeCell ref="B2:AF2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>
    <pageSetUpPr fitToPage="1"/>
  </sheetPr>
  <dimension ref="A1:R43"/>
  <sheetViews>
    <sheetView showGridLines="0" tabSelected="1" zoomScale="70" zoomScaleNormal="70" workbookViewId="0">
      <selection activeCell="A10" sqref="A10"/>
    </sheetView>
  </sheetViews>
  <sheetFormatPr defaultColWidth="0" defaultRowHeight="12.75" zeroHeight="1" x14ac:dyDescent="0.2"/>
  <cols>
    <col min="1" max="3" width="6.28515625" style="1" customWidth="1"/>
    <col min="4" max="4" width="28.7109375" style="64" bestFit="1" customWidth="1"/>
    <col min="5" max="5" width="9.28515625" style="1" bestFit="1" customWidth="1"/>
    <col min="6" max="6" width="15.42578125" style="61" bestFit="1" customWidth="1"/>
    <col min="7" max="7" width="10.140625" style="1" bestFit="1" customWidth="1"/>
    <col min="8" max="8" width="6.28515625" style="1" customWidth="1"/>
    <col min="9" max="9" width="15.7109375" style="1" customWidth="1"/>
    <col min="10" max="10" width="8.5703125" style="1" customWidth="1"/>
    <col min="11" max="11" width="8.28515625" style="1" customWidth="1"/>
    <col min="12" max="12" width="9" style="1" customWidth="1"/>
    <col min="13" max="13" width="9.140625" style="1" hidden="1" customWidth="1"/>
    <col min="14" max="14" width="11.5703125" style="1" bestFit="1" customWidth="1"/>
    <col min="15" max="17" width="0" style="1" hidden="1" customWidth="1"/>
    <col min="18" max="18" width="20" style="1" hidden="1" customWidth="1"/>
    <col min="19" max="16384" width="0" style="1" hidden="1"/>
  </cols>
  <sheetData>
    <row r="1" spans="1:17" ht="26.1" customHeight="1" x14ac:dyDescent="0.4">
      <c r="A1" s="392" t="s">
        <v>78</v>
      </c>
      <c r="B1" s="392"/>
      <c r="C1" s="392"/>
      <c r="D1" s="392"/>
      <c r="E1" s="392"/>
      <c r="F1" s="392"/>
      <c r="G1" s="392"/>
      <c r="H1" s="71"/>
      <c r="I1" s="72" t="s">
        <v>64</v>
      </c>
      <c r="J1" s="72"/>
      <c r="K1" s="71"/>
      <c r="L1" s="237"/>
    </row>
    <row r="2" spans="1:17" ht="24.95" customHeight="1" thickBot="1" x14ac:dyDescent="0.25">
      <c r="A2" s="393" t="str">
        <f>"Název závodů: "&amp;SEZNAM!$D$2</f>
        <v xml:space="preserve">Název závodů: </v>
      </c>
      <c r="B2" s="393"/>
      <c r="C2" s="393"/>
      <c r="D2" s="393"/>
      <c r="E2" s="393"/>
      <c r="F2" s="393"/>
      <c r="G2" s="393"/>
      <c r="H2" s="27"/>
      <c r="I2" s="201"/>
      <c r="J2" s="394"/>
      <c r="K2" s="394"/>
      <c r="L2" s="27"/>
    </row>
    <row r="3" spans="1:17" ht="24.95" customHeight="1" thickTop="1" thickBot="1" x14ac:dyDescent="0.25">
      <c r="A3" s="391" t="str">
        <f>"Místo: "&amp;SEZNAM!$D$4</f>
        <v xml:space="preserve">Místo: </v>
      </c>
      <c r="B3" s="391"/>
      <c r="C3" s="391"/>
      <c r="D3" s="391"/>
      <c r="E3" s="186" t="s">
        <v>22</v>
      </c>
      <c r="F3" s="243">
        <f>DATKON</f>
        <v>0</v>
      </c>
      <c r="G3" s="54"/>
      <c r="H3" s="70"/>
      <c r="I3" s="201"/>
      <c r="J3" s="394"/>
      <c r="K3" s="394"/>
      <c r="L3" s="55"/>
    </row>
    <row r="4" spans="1:17" ht="24.95" customHeight="1" thickTop="1" thickBot="1" x14ac:dyDescent="0.25">
      <c r="A4" s="402" t="str">
        <f>"Pořadatel: "&amp;SEZNAM!$D$5</f>
        <v xml:space="preserve">Pořadatel: </v>
      </c>
      <c r="B4" s="402"/>
      <c r="C4" s="402"/>
      <c r="D4" s="402"/>
      <c r="E4" s="402"/>
      <c r="F4" s="75" t="s">
        <v>38</v>
      </c>
      <c r="G4" s="73"/>
      <c r="H4" s="23"/>
      <c r="I4" s="201"/>
      <c r="J4" s="394"/>
      <c r="K4" s="394"/>
      <c r="L4" s="69"/>
    </row>
    <row r="5" spans="1:17" ht="24.95" customHeight="1" thickTop="1" thickBot="1" x14ac:dyDescent="0.25">
      <c r="A5" s="13" t="s">
        <v>39</v>
      </c>
      <c r="B5" s="13"/>
      <c r="C5" s="24"/>
      <c r="D5" s="1" t="s">
        <v>63</v>
      </c>
      <c r="F5" s="65"/>
      <c r="G5" s="13"/>
      <c r="H5" s="13"/>
      <c r="I5" s="201"/>
      <c r="J5" s="394"/>
      <c r="K5" s="394"/>
      <c r="L5" s="13"/>
    </row>
    <row r="6" spans="1:17" ht="26.1" customHeight="1" thickBot="1" x14ac:dyDescent="0.25">
      <c r="A6" s="403">
        <v>100</v>
      </c>
      <c r="B6" s="404"/>
      <c r="C6" s="199"/>
      <c r="D6" s="405"/>
      <c r="E6" s="406"/>
      <c r="F6" s="406"/>
      <c r="G6" s="407"/>
      <c r="H6" s="200"/>
      <c r="I6" s="201"/>
      <c r="J6" s="394"/>
      <c r="K6" s="394"/>
      <c r="L6" s="200"/>
    </row>
    <row r="7" spans="1:17" ht="12" customHeight="1" thickBot="1" x14ac:dyDescent="0.25">
      <c r="D7" s="63"/>
    </row>
    <row r="8" spans="1:17" ht="20.25" thickBot="1" x14ac:dyDescent="0.25">
      <c r="A8" s="5" t="s">
        <v>0</v>
      </c>
      <c r="B8" s="57" t="s">
        <v>35</v>
      </c>
      <c r="C8" s="57" t="s">
        <v>62</v>
      </c>
      <c r="D8" s="408" t="s">
        <v>99</v>
      </c>
      <c r="E8" s="409"/>
      <c r="F8" s="66" t="s">
        <v>97</v>
      </c>
      <c r="G8" s="6" t="s">
        <v>60</v>
      </c>
      <c r="H8" s="130" t="s">
        <v>1</v>
      </c>
      <c r="I8" s="7" t="s">
        <v>2</v>
      </c>
      <c r="J8" s="6" t="s">
        <v>3</v>
      </c>
      <c r="K8" s="6" t="s">
        <v>4</v>
      </c>
      <c r="L8" s="8" t="s">
        <v>61</v>
      </c>
      <c r="M8" s="57" t="s">
        <v>24</v>
      </c>
    </row>
    <row r="9" spans="1:17" ht="19.899999999999999" customHeight="1" x14ac:dyDescent="0.2">
      <c r="A9" s="215"/>
      <c r="B9" s="216" t="str">
        <f t="shared" ref="B9:B14" si="0">IF(ISNUMBER(I9),RANK(K9,$K$9:$K$14),"")</f>
        <v/>
      </c>
      <c r="C9" s="216" t="str">
        <f t="shared" ref="C9:C38" si="1">IF(A9,VLOOKUP(A9,Seznam,8),"")</f>
        <v/>
      </c>
      <c r="D9" s="383" t="str">
        <f t="shared" ref="D9:D38" si="2">IF(A9,PROPER(VLOOKUP(A9,Seznam,3)),"")</f>
        <v/>
      </c>
      <c r="E9" s="384"/>
      <c r="F9" s="246" t="str">
        <f t="shared" ref="F9:F38" si="3">IF(A9,VLOOKUP(A9,Seznam,4),"")</f>
        <v/>
      </c>
      <c r="G9" s="224" t="str">
        <f t="shared" ref="G9:G38" si="4">IF(A9,VLOOKUP(A9,Seznam,5),"")</f>
        <v/>
      </c>
      <c r="H9" s="217" t="str">
        <f t="shared" ref="H9:H38" si="5">IF(A9,VLOOKUP(A9,Seznam,6),"")</f>
        <v/>
      </c>
      <c r="I9" s="15"/>
      <c r="J9" s="9" t="str">
        <f t="shared" ref="J9:J14" si="6">IF(ISNUMBER(I9),RANK(K9,$K$9:$K$38),"")</f>
        <v/>
      </c>
      <c r="K9" s="286" t="str">
        <f t="shared" ref="K9:K14" si="7">IF(ISNUMBER(I9),IF(M9="M",TRUNC((Qkoef-I9/VLOOKUP(H9,TMALE,MATCH($A$6,TRACK,0)+1))*1000/(Qkoef-1))*(I9&lt;(1+Qkoef)*VLOOKUP(H9,TMALE,MATCH($A$6,TRACK,0)+1)),TRUNC((Qkoef-I9/VLOOKUP(H9,TFEMALE,MATCH($A$6,TRACK,0)+1))*1000/(Qkoef-1))*(I9&lt;(1+Qkoef)*VLOOKUP(H9,TFEMALE,MATCH($A$6,TRACK,0)+1))),"")</f>
        <v/>
      </c>
      <c r="L9" s="202"/>
      <c r="M9" s="133" t="str">
        <f t="shared" ref="M9:M38" si="8">IF(A9,VLOOKUP(A9,Seznam,2),"")</f>
        <v/>
      </c>
      <c r="N9" s="25"/>
      <c r="O9" s="10"/>
    </row>
    <row r="10" spans="1:17" ht="19.899999999999999" customHeight="1" x14ac:dyDescent="0.2">
      <c r="A10" s="218"/>
      <c r="B10" s="219" t="str">
        <f t="shared" si="0"/>
        <v/>
      </c>
      <c r="C10" s="219" t="str">
        <f t="shared" si="1"/>
        <v/>
      </c>
      <c r="D10" s="379" t="str">
        <f t="shared" si="2"/>
        <v/>
      </c>
      <c r="E10" s="380"/>
      <c r="F10" s="247" t="str">
        <f t="shared" si="3"/>
        <v/>
      </c>
      <c r="G10" s="225" t="str">
        <f t="shared" si="4"/>
        <v/>
      </c>
      <c r="H10" s="221" t="str">
        <f t="shared" si="5"/>
        <v/>
      </c>
      <c r="I10" s="16"/>
      <c r="J10" s="11" t="str">
        <f t="shared" si="6"/>
        <v/>
      </c>
      <c r="K10" s="287" t="str">
        <f t="shared" si="7"/>
        <v/>
      </c>
      <c r="L10" s="203"/>
      <c r="M10" s="136" t="str">
        <f t="shared" si="8"/>
        <v/>
      </c>
      <c r="O10" s="10"/>
      <c r="Q10" s="14"/>
    </row>
    <row r="11" spans="1:17" ht="19.899999999999999" customHeight="1" x14ac:dyDescent="0.2">
      <c r="A11" s="218"/>
      <c r="B11" s="219" t="str">
        <f t="shared" si="0"/>
        <v/>
      </c>
      <c r="C11" s="219" t="str">
        <f t="shared" si="1"/>
        <v/>
      </c>
      <c r="D11" s="379" t="str">
        <f t="shared" si="2"/>
        <v/>
      </c>
      <c r="E11" s="380"/>
      <c r="F11" s="247" t="str">
        <f t="shared" si="3"/>
        <v/>
      </c>
      <c r="G11" s="225" t="str">
        <f t="shared" si="4"/>
        <v/>
      </c>
      <c r="H11" s="221" t="str">
        <f t="shared" si="5"/>
        <v/>
      </c>
      <c r="I11" s="16"/>
      <c r="J11" s="11" t="str">
        <f t="shared" si="6"/>
        <v/>
      </c>
      <c r="K11" s="287" t="str">
        <f t="shared" si="7"/>
        <v/>
      </c>
      <c r="L11" s="203"/>
      <c r="M11" s="136" t="str">
        <f t="shared" si="8"/>
        <v/>
      </c>
    </row>
    <row r="12" spans="1:17" ht="19.899999999999999" customHeight="1" x14ac:dyDescent="0.2">
      <c r="A12" s="218"/>
      <c r="B12" s="219" t="str">
        <f t="shared" si="0"/>
        <v/>
      </c>
      <c r="C12" s="219" t="str">
        <f t="shared" si="1"/>
        <v/>
      </c>
      <c r="D12" s="379" t="str">
        <f t="shared" si="2"/>
        <v/>
      </c>
      <c r="E12" s="380"/>
      <c r="F12" s="247" t="str">
        <f t="shared" si="3"/>
        <v/>
      </c>
      <c r="G12" s="225" t="str">
        <f t="shared" si="4"/>
        <v/>
      </c>
      <c r="H12" s="221" t="str">
        <f t="shared" si="5"/>
        <v/>
      </c>
      <c r="I12" s="16"/>
      <c r="J12" s="11" t="str">
        <f t="shared" si="6"/>
        <v/>
      </c>
      <c r="K12" s="287" t="str">
        <f t="shared" si="7"/>
        <v/>
      </c>
      <c r="L12" s="203"/>
      <c r="M12" s="136" t="str">
        <f t="shared" si="8"/>
        <v/>
      </c>
    </row>
    <row r="13" spans="1:17" ht="19.899999999999999" customHeight="1" x14ac:dyDescent="0.2">
      <c r="A13" s="218"/>
      <c r="B13" s="219" t="str">
        <f t="shared" si="0"/>
        <v/>
      </c>
      <c r="C13" s="219" t="str">
        <f t="shared" si="1"/>
        <v/>
      </c>
      <c r="D13" s="379" t="str">
        <f t="shared" si="2"/>
        <v/>
      </c>
      <c r="E13" s="380"/>
      <c r="F13" s="247" t="str">
        <f t="shared" si="3"/>
        <v/>
      </c>
      <c r="G13" s="225" t="str">
        <f t="shared" si="4"/>
        <v/>
      </c>
      <c r="H13" s="221" t="str">
        <f t="shared" si="5"/>
        <v/>
      </c>
      <c r="I13" s="16"/>
      <c r="J13" s="11" t="str">
        <f t="shared" si="6"/>
        <v/>
      </c>
      <c r="K13" s="287" t="str">
        <f t="shared" si="7"/>
        <v/>
      </c>
      <c r="L13" s="203"/>
      <c r="M13" s="136" t="str">
        <f t="shared" si="8"/>
        <v/>
      </c>
    </row>
    <row r="14" spans="1:17" ht="19.899999999999999" customHeight="1" thickBot="1" x14ac:dyDescent="0.25">
      <c r="A14" s="222"/>
      <c r="B14" s="223" t="str">
        <f t="shared" si="0"/>
        <v/>
      </c>
      <c r="C14" s="223" t="str">
        <f t="shared" si="1"/>
        <v/>
      </c>
      <c r="D14" s="381" t="str">
        <f t="shared" si="2"/>
        <v/>
      </c>
      <c r="E14" s="382"/>
      <c r="F14" s="248" t="str">
        <f t="shared" si="3"/>
        <v/>
      </c>
      <c r="G14" s="226" t="str">
        <f t="shared" si="4"/>
        <v/>
      </c>
      <c r="H14" s="227" t="str">
        <f t="shared" si="5"/>
        <v/>
      </c>
      <c r="I14" s="17"/>
      <c r="J14" s="12" t="str">
        <f t="shared" si="6"/>
        <v/>
      </c>
      <c r="K14" s="288" t="str">
        <f t="shared" si="7"/>
        <v/>
      </c>
      <c r="L14" s="207"/>
      <c r="M14" s="265" t="str">
        <f t="shared" si="8"/>
        <v/>
      </c>
    </row>
    <row r="15" spans="1:17" ht="19.899999999999999" customHeight="1" x14ac:dyDescent="0.2">
      <c r="A15" s="215"/>
      <c r="B15" s="216" t="str">
        <f t="shared" ref="B15:B20" si="9">IF(ISNUMBER(I15),RANK(K15,$K$15:$K$20),"")</f>
        <v/>
      </c>
      <c r="C15" s="216" t="str">
        <f t="shared" si="1"/>
        <v/>
      </c>
      <c r="D15" s="383" t="str">
        <f t="shared" si="2"/>
        <v/>
      </c>
      <c r="E15" s="384"/>
      <c r="F15" s="246" t="str">
        <f t="shared" si="3"/>
        <v/>
      </c>
      <c r="G15" s="224" t="str">
        <f t="shared" si="4"/>
        <v/>
      </c>
      <c r="H15" s="217" t="str">
        <f t="shared" si="5"/>
        <v/>
      </c>
      <c r="I15" s="15"/>
      <c r="J15" s="9" t="str">
        <f t="shared" ref="J15:J38" si="10">IF(ISNUMBER(I15),RANK(K15,$K$9:$K$38),"")</f>
        <v/>
      </c>
      <c r="K15" s="286" t="str">
        <f t="shared" ref="K15:K38" si="11">IF(ISNUMBER(I15),IF(M15="M",TRUNC((Qkoef-I15/VLOOKUP(H15,TMALE,MATCH($A$6,TRACK,0)+1))*1000/(Qkoef-1))*(I15&lt;(1+Qkoef)*VLOOKUP(H15,TMALE,MATCH($A$6,TRACK,0)+1)),TRUNC((Qkoef-I15/VLOOKUP(H15,TFEMALE,MATCH($A$6,TRACK,0)+1))*1000/(Qkoef-1))*(I15&lt;(1+Qkoef)*VLOOKUP(H15,TFEMALE,MATCH($A$6,TRACK,0)+1))),"")</f>
        <v/>
      </c>
      <c r="L15" s="228"/>
      <c r="M15" s="133" t="str">
        <f t="shared" si="8"/>
        <v/>
      </c>
    </row>
    <row r="16" spans="1:17" ht="19.899999999999999" customHeight="1" x14ac:dyDescent="0.2">
      <c r="A16" s="218"/>
      <c r="B16" s="219" t="str">
        <f t="shared" si="9"/>
        <v/>
      </c>
      <c r="C16" s="219" t="str">
        <f t="shared" si="1"/>
        <v/>
      </c>
      <c r="D16" s="379" t="str">
        <f t="shared" si="2"/>
        <v/>
      </c>
      <c r="E16" s="380"/>
      <c r="F16" s="247" t="str">
        <f t="shared" si="3"/>
        <v/>
      </c>
      <c r="G16" s="225" t="str">
        <f t="shared" si="4"/>
        <v/>
      </c>
      <c r="H16" s="221" t="str">
        <f t="shared" si="5"/>
        <v/>
      </c>
      <c r="I16" s="16"/>
      <c r="J16" s="11" t="str">
        <f t="shared" si="10"/>
        <v/>
      </c>
      <c r="K16" s="287" t="str">
        <f t="shared" si="11"/>
        <v/>
      </c>
      <c r="L16" s="203"/>
      <c r="M16" s="136" t="str">
        <f t="shared" si="8"/>
        <v/>
      </c>
      <c r="N16" s="13"/>
    </row>
    <row r="17" spans="1:14" ht="19.899999999999999" customHeight="1" x14ac:dyDescent="0.2">
      <c r="A17" s="218"/>
      <c r="B17" s="219" t="str">
        <f t="shared" si="9"/>
        <v/>
      </c>
      <c r="C17" s="219" t="str">
        <f t="shared" si="1"/>
        <v/>
      </c>
      <c r="D17" s="379" t="str">
        <f t="shared" si="2"/>
        <v/>
      </c>
      <c r="E17" s="380"/>
      <c r="F17" s="247" t="str">
        <f t="shared" si="3"/>
        <v/>
      </c>
      <c r="G17" s="225" t="str">
        <f t="shared" si="4"/>
        <v/>
      </c>
      <c r="H17" s="221" t="str">
        <f t="shared" si="5"/>
        <v/>
      </c>
      <c r="I17" s="16"/>
      <c r="J17" s="11" t="str">
        <f t="shared" si="10"/>
        <v/>
      </c>
      <c r="K17" s="287" t="str">
        <f t="shared" si="11"/>
        <v/>
      </c>
      <c r="L17" s="203"/>
      <c r="M17" s="136" t="str">
        <f t="shared" si="8"/>
        <v/>
      </c>
      <c r="N17" s="13"/>
    </row>
    <row r="18" spans="1:14" ht="19.899999999999999" customHeight="1" x14ac:dyDescent="0.2">
      <c r="A18" s="218"/>
      <c r="B18" s="219" t="str">
        <f t="shared" si="9"/>
        <v/>
      </c>
      <c r="C18" s="219" t="str">
        <f t="shared" si="1"/>
        <v/>
      </c>
      <c r="D18" s="379" t="str">
        <f t="shared" si="2"/>
        <v/>
      </c>
      <c r="E18" s="380"/>
      <c r="F18" s="247" t="str">
        <f t="shared" si="3"/>
        <v/>
      </c>
      <c r="G18" s="225" t="str">
        <f t="shared" si="4"/>
        <v/>
      </c>
      <c r="H18" s="221" t="str">
        <f t="shared" si="5"/>
        <v/>
      </c>
      <c r="I18" s="16"/>
      <c r="J18" s="11" t="str">
        <f t="shared" si="10"/>
        <v/>
      </c>
      <c r="K18" s="287" t="str">
        <f t="shared" si="11"/>
        <v/>
      </c>
      <c r="L18" s="203"/>
      <c r="M18" s="136" t="str">
        <f t="shared" si="8"/>
        <v/>
      </c>
      <c r="N18" s="13"/>
    </row>
    <row r="19" spans="1:14" ht="19.899999999999999" customHeight="1" x14ac:dyDescent="0.2">
      <c r="A19" s="218"/>
      <c r="B19" s="219" t="str">
        <f t="shared" si="9"/>
        <v/>
      </c>
      <c r="C19" s="219" t="str">
        <f t="shared" si="1"/>
        <v/>
      </c>
      <c r="D19" s="379" t="str">
        <f t="shared" si="2"/>
        <v/>
      </c>
      <c r="E19" s="380"/>
      <c r="F19" s="247" t="str">
        <f t="shared" si="3"/>
        <v/>
      </c>
      <c r="G19" s="225" t="str">
        <f t="shared" si="4"/>
        <v/>
      </c>
      <c r="H19" s="221" t="str">
        <f t="shared" si="5"/>
        <v/>
      </c>
      <c r="I19" s="16"/>
      <c r="J19" s="11" t="str">
        <f t="shared" si="10"/>
        <v/>
      </c>
      <c r="K19" s="287" t="str">
        <f t="shared" si="11"/>
        <v/>
      </c>
      <c r="L19" s="203"/>
      <c r="M19" s="136" t="str">
        <f t="shared" si="8"/>
        <v/>
      </c>
      <c r="N19" s="13"/>
    </row>
    <row r="20" spans="1:14" ht="19.899999999999999" customHeight="1" thickBot="1" x14ac:dyDescent="0.25">
      <c r="A20" s="222"/>
      <c r="B20" s="223" t="str">
        <f t="shared" si="9"/>
        <v/>
      </c>
      <c r="C20" s="223" t="str">
        <f t="shared" si="1"/>
        <v/>
      </c>
      <c r="D20" s="381" t="str">
        <f t="shared" si="2"/>
        <v/>
      </c>
      <c r="E20" s="382"/>
      <c r="F20" s="248" t="str">
        <f t="shared" si="3"/>
        <v/>
      </c>
      <c r="G20" s="226" t="str">
        <f t="shared" si="4"/>
        <v/>
      </c>
      <c r="H20" s="227" t="str">
        <f t="shared" si="5"/>
        <v/>
      </c>
      <c r="I20" s="16"/>
      <c r="J20" s="12" t="str">
        <f t="shared" si="10"/>
        <v/>
      </c>
      <c r="K20" s="288" t="str">
        <f t="shared" si="11"/>
        <v/>
      </c>
      <c r="L20" s="207"/>
      <c r="M20" s="265" t="str">
        <f t="shared" si="8"/>
        <v/>
      </c>
      <c r="N20" s="13"/>
    </row>
    <row r="21" spans="1:14" ht="19.899999999999999" customHeight="1" x14ac:dyDescent="0.2">
      <c r="A21" s="215"/>
      <c r="B21" s="216" t="str">
        <f t="shared" ref="B21:B26" si="12">IF(ISNUMBER(I21),RANK(K21,$K$21:$K$26),"")</f>
        <v/>
      </c>
      <c r="C21" s="216" t="str">
        <f t="shared" si="1"/>
        <v/>
      </c>
      <c r="D21" s="383" t="str">
        <f t="shared" si="2"/>
        <v/>
      </c>
      <c r="E21" s="384"/>
      <c r="F21" s="246" t="str">
        <f t="shared" si="3"/>
        <v/>
      </c>
      <c r="G21" s="224" t="str">
        <f t="shared" si="4"/>
        <v/>
      </c>
      <c r="H21" s="217" t="str">
        <f t="shared" si="5"/>
        <v/>
      </c>
      <c r="I21" s="15"/>
      <c r="J21" s="9" t="str">
        <f t="shared" si="10"/>
        <v/>
      </c>
      <c r="K21" s="286" t="str">
        <f t="shared" si="11"/>
        <v/>
      </c>
      <c r="L21" s="203"/>
      <c r="M21" s="133" t="str">
        <f t="shared" si="8"/>
        <v/>
      </c>
      <c r="N21" s="13"/>
    </row>
    <row r="22" spans="1:14" ht="19.899999999999999" customHeight="1" x14ac:dyDescent="0.2">
      <c r="A22" s="218"/>
      <c r="B22" s="219" t="str">
        <f t="shared" si="12"/>
        <v/>
      </c>
      <c r="C22" s="219" t="str">
        <f t="shared" si="1"/>
        <v/>
      </c>
      <c r="D22" s="379" t="str">
        <f t="shared" si="2"/>
        <v/>
      </c>
      <c r="E22" s="380"/>
      <c r="F22" s="247" t="str">
        <f t="shared" si="3"/>
        <v/>
      </c>
      <c r="G22" s="225" t="str">
        <f t="shared" si="4"/>
        <v/>
      </c>
      <c r="H22" s="221" t="str">
        <f t="shared" si="5"/>
        <v/>
      </c>
      <c r="I22" s="16"/>
      <c r="J22" s="11" t="str">
        <f t="shared" si="10"/>
        <v/>
      </c>
      <c r="K22" s="287" t="str">
        <f t="shared" si="11"/>
        <v/>
      </c>
      <c r="L22" s="203"/>
      <c r="M22" s="136" t="str">
        <f t="shared" si="8"/>
        <v/>
      </c>
      <c r="N22" s="13"/>
    </row>
    <row r="23" spans="1:14" ht="19.899999999999999" customHeight="1" x14ac:dyDescent="0.2">
      <c r="A23" s="218"/>
      <c r="B23" s="219" t="str">
        <f t="shared" si="12"/>
        <v/>
      </c>
      <c r="C23" s="219" t="str">
        <f t="shared" si="1"/>
        <v/>
      </c>
      <c r="D23" s="379" t="str">
        <f t="shared" si="2"/>
        <v/>
      </c>
      <c r="E23" s="380"/>
      <c r="F23" s="247" t="str">
        <f t="shared" si="3"/>
        <v/>
      </c>
      <c r="G23" s="225" t="str">
        <f t="shared" si="4"/>
        <v/>
      </c>
      <c r="H23" s="221" t="str">
        <f t="shared" si="5"/>
        <v/>
      </c>
      <c r="I23" s="16"/>
      <c r="J23" s="11" t="str">
        <f t="shared" si="10"/>
        <v/>
      </c>
      <c r="K23" s="287" t="str">
        <f t="shared" si="11"/>
        <v/>
      </c>
      <c r="L23" s="203"/>
      <c r="M23" s="136" t="str">
        <f t="shared" si="8"/>
        <v/>
      </c>
      <c r="N23" s="13"/>
    </row>
    <row r="24" spans="1:14" ht="19.899999999999999" customHeight="1" x14ac:dyDescent="0.2">
      <c r="A24" s="218"/>
      <c r="B24" s="219" t="str">
        <f t="shared" si="12"/>
        <v/>
      </c>
      <c r="C24" s="219" t="str">
        <f t="shared" si="1"/>
        <v/>
      </c>
      <c r="D24" s="379" t="str">
        <f t="shared" si="2"/>
        <v/>
      </c>
      <c r="E24" s="380"/>
      <c r="F24" s="247" t="str">
        <f t="shared" si="3"/>
        <v/>
      </c>
      <c r="G24" s="225" t="str">
        <f t="shared" si="4"/>
        <v/>
      </c>
      <c r="H24" s="221" t="str">
        <f t="shared" si="5"/>
        <v/>
      </c>
      <c r="I24" s="16"/>
      <c r="J24" s="11" t="str">
        <f t="shared" si="10"/>
        <v/>
      </c>
      <c r="K24" s="287" t="str">
        <f t="shared" si="11"/>
        <v/>
      </c>
      <c r="L24" s="203"/>
      <c r="M24" s="136" t="str">
        <f t="shared" si="8"/>
        <v/>
      </c>
      <c r="N24" s="13"/>
    </row>
    <row r="25" spans="1:14" ht="19.899999999999999" customHeight="1" x14ac:dyDescent="0.2">
      <c r="A25" s="218"/>
      <c r="B25" s="219" t="str">
        <f t="shared" si="12"/>
        <v/>
      </c>
      <c r="C25" s="219" t="str">
        <f t="shared" si="1"/>
        <v/>
      </c>
      <c r="D25" s="379" t="str">
        <f t="shared" si="2"/>
        <v/>
      </c>
      <c r="E25" s="380"/>
      <c r="F25" s="247" t="str">
        <f t="shared" si="3"/>
        <v/>
      </c>
      <c r="G25" s="225" t="str">
        <f t="shared" si="4"/>
        <v/>
      </c>
      <c r="H25" s="221" t="str">
        <f t="shared" si="5"/>
        <v/>
      </c>
      <c r="I25" s="16"/>
      <c r="J25" s="11" t="str">
        <f t="shared" si="10"/>
        <v/>
      </c>
      <c r="K25" s="287" t="str">
        <f t="shared" si="11"/>
        <v/>
      </c>
      <c r="L25" s="203"/>
      <c r="M25" s="136" t="str">
        <f t="shared" si="8"/>
        <v/>
      </c>
      <c r="N25" s="13"/>
    </row>
    <row r="26" spans="1:14" ht="19.899999999999999" customHeight="1" thickBot="1" x14ac:dyDescent="0.25">
      <c r="A26" s="222"/>
      <c r="B26" s="223" t="str">
        <f t="shared" si="12"/>
        <v/>
      </c>
      <c r="C26" s="223" t="str">
        <f t="shared" si="1"/>
        <v/>
      </c>
      <c r="D26" s="381" t="str">
        <f t="shared" si="2"/>
        <v/>
      </c>
      <c r="E26" s="382"/>
      <c r="F26" s="248" t="str">
        <f t="shared" si="3"/>
        <v/>
      </c>
      <c r="G26" s="226" t="str">
        <f t="shared" si="4"/>
        <v/>
      </c>
      <c r="H26" s="227" t="str">
        <f t="shared" si="5"/>
        <v/>
      </c>
      <c r="I26" s="17"/>
      <c r="J26" s="12" t="str">
        <f t="shared" si="10"/>
        <v/>
      </c>
      <c r="K26" s="288" t="str">
        <f t="shared" si="11"/>
        <v/>
      </c>
      <c r="L26" s="207"/>
      <c r="M26" s="265" t="str">
        <f t="shared" si="8"/>
        <v/>
      </c>
      <c r="N26" s="13"/>
    </row>
    <row r="27" spans="1:14" ht="19.899999999999999" customHeight="1" x14ac:dyDescent="0.2">
      <c r="A27" s="215"/>
      <c r="B27" s="216" t="str">
        <f t="shared" ref="B27:B32" si="13">IF(ISNUMBER(I27),RANK(K27,$K$27:$K$32),"")</f>
        <v/>
      </c>
      <c r="C27" s="216" t="str">
        <f t="shared" si="1"/>
        <v/>
      </c>
      <c r="D27" s="383" t="str">
        <f t="shared" si="2"/>
        <v/>
      </c>
      <c r="E27" s="384"/>
      <c r="F27" s="246" t="str">
        <f t="shared" si="3"/>
        <v/>
      </c>
      <c r="G27" s="224" t="str">
        <f t="shared" si="4"/>
        <v/>
      </c>
      <c r="H27" s="217" t="str">
        <f t="shared" si="5"/>
        <v/>
      </c>
      <c r="I27" s="15"/>
      <c r="J27" s="9" t="str">
        <f t="shared" si="10"/>
        <v/>
      </c>
      <c r="K27" s="286" t="str">
        <f t="shared" si="11"/>
        <v/>
      </c>
      <c r="L27" s="203"/>
      <c r="M27" s="133" t="str">
        <f t="shared" si="8"/>
        <v/>
      </c>
      <c r="N27" s="13"/>
    </row>
    <row r="28" spans="1:14" ht="19.899999999999999" customHeight="1" x14ac:dyDescent="0.2">
      <c r="A28" s="218"/>
      <c r="B28" s="219" t="str">
        <f t="shared" si="13"/>
        <v/>
      </c>
      <c r="C28" s="219" t="str">
        <f t="shared" si="1"/>
        <v/>
      </c>
      <c r="D28" s="379" t="str">
        <f t="shared" si="2"/>
        <v/>
      </c>
      <c r="E28" s="380"/>
      <c r="F28" s="247" t="str">
        <f t="shared" si="3"/>
        <v/>
      </c>
      <c r="G28" s="225" t="str">
        <f t="shared" si="4"/>
        <v/>
      </c>
      <c r="H28" s="221" t="str">
        <f t="shared" si="5"/>
        <v/>
      </c>
      <c r="I28" s="16"/>
      <c r="J28" s="11" t="str">
        <f t="shared" si="10"/>
        <v/>
      </c>
      <c r="K28" s="287" t="str">
        <f t="shared" si="11"/>
        <v/>
      </c>
      <c r="L28" s="203"/>
      <c r="M28" s="136" t="str">
        <f t="shared" si="8"/>
        <v/>
      </c>
    </row>
    <row r="29" spans="1:14" ht="19.899999999999999" customHeight="1" x14ac:dyDescent="0.2">
      <c r="A29" s="218"/>
      <c r="B29" s="219" t="str">
        <f t="shared" si="13"/>
        <v/>
      </c>
      <c r="C29" s="219" t="str">
        <f t="shared" si="1"/>
        <v/>
      </c>
      <c r="D29" s="379" t="str">
        <f t="shared" si="2"/>
        <v/>
      </c>
      <c r="E29" s="380"/>
      <c r="F29" s="247" t="str">
        <f t="shared" si="3"/>
        <v/>
      </c>
      <c r="G29" s="225" t="str">
        <f t="shared" si="4"/>
        <v/>
      </c>
      <c r="H29" s="221" t="str">
        <f t="shared" si="5"/>
        <v/>
      </c>
      <c r="I29" s="16"/>
      <c r="J29" s="11" t="str">
        <f t="shared" si="10"/>
        <v/>
      </c>
      <c r="K29" s="287" t="str">
        <f t="shared" si="11"/>
        <v/>
      </c>
      <c r="L29" s="203"/>
      <c r="M29" s="136" t="str">
        <f t="shared" si="8"/>
        <v/>
      </c>
    </row>
    <row r="30" spans="1:14" ht="19.899999999999999" customHeight="1" x14ac:dyDescent="0.2">
      <c r="A30" s="218"/>
      <c r="B30" s="219" t="str">
        <f t="shared" si="13"/>
        <v/>
      </c>
      <c r="C30" s="219" t="str">
        <f t="shared" si="1"/>
        <v/>
      </c>
      <c r="D30" s="379" t="str">
        <f t="shared" si="2"/>
        <v/>
      </c>
      <c r="E30" s="380"/>
      <c r="F30" s="247" t="str">
        <f t="shared" si="3"/>
        <v/>
      </c>
      <c r="G30" s="225" t="str">
        <f t="shared" si="4"/>
        <v/>
      </c>
      <c r="H30" s="221" t="str">
        <f t="shared" si="5"/>
        <v/>
      </c>
      <c r="I30" s="16"/>
      <c r="J30" s="11" t="str">
        <f t="shared" si="10"/>
        <v/>
      </c>
      <c r="K30" s="287" t="str">
        <f t="shared" si="11"/>
        <v/>
      </c>
      <c r="L30" s="203"/>
      <c r="M30" s="136" t="str">
        <f t="shared" si="8"/>
        <v/>
      </c>
    </row>
    <row r="31" spans="1:14" ht="19.899999999999999" customHeight="1" x14ac:dyDescent="0.2">
      <c r="A31" s="218"/>
      <c r="B31" s="219" t="str">
        <f t="shared" si="13"/>
        <v/>
      </c>
      <c r="C31" s="219" t="str">
        <f t="shared" si="1"/>
        <v/>
      </c>
      <c r="D31" s="379" t="str">
        <f t="shared" si="2"/>
        <v/>
      </c>
      <c r="E31" s="380"/>
      <c r="F31" s="247" t="str">
        <f t="shared" si="3"/>
        <v/>
      </c>
      <c r="G31" s="225" t="str">
        <f t="shared" si="4"/>
        <v/>
      </c>
      <c r="H31" s="221" t="str">
        <f t="shared" si="5"/>
        <v/>
      </c>
      <c r="I31" s="16"/>
      <c r="J31" s="11" t="str">
        <f t="shared" si="10"/>
        <v/>
      </c>
      <c r="K31" s="287" t="str">
        <f t="shared" si="11"/>
        <v/>
      </c>
      <c r="L31" s="203"/>
      <c r="M31" s="136" t="str">
        <f t="shared" si="8"/>
        <v/>
      </c>
    </row>
    <row r="32" spans="1:14" ht="19.899999999999999" customHeight="1" thickBot="1" x14ac:dyDescent="0.25">
      <c r="A32" s="222"/>
      <c r="B32" s="223" t="str">
        <f t="shared" si="13"/>
        <v/>
      </c>
      <c r="C32" s="223" t="str">
        <f t="shared" si="1"/>
        <v/>
      </c>
      <c r="D32" s="381" t="str">
        <f t="shared" si="2"/>
        <v/>
      </c>
      <c r="E32" s="382"/>
      <c r="F32" s="248" t="str">
        <f t="shared" si="3"/>
        <v/>
      </c>
      <c r="G32" s="226" t="str">
        <f t="shared" si="4"/>
        <v/>
      </c>
      <c r="H32" s="227" t="str">
        <f t="shared" si="5"/>
        <v/>
      </c>
      <c r="I32" s="17"/>
      <c r="J32" s="12" t="str">
        <f t="shared" si="10"/>
        <v/>
      </c>
      <c r="K32" s="288" t="str">
        <f t="shared" si="11"/>
        <v/>
      </c>
      <c r="L32" s="207"/>
      <c r="M32" s="265" t="str">
        <f t="shared" si="8"/>
        <v/>
      </c>
    </row>
    <row r="33" spans="1:13" ht="19.899999999999999" customHeight="1" x14ac:dyDescent="0.2">
      <c r="A33" s="215"/>
      <c r="B33" s="216" t="str">
        <f t="shared" ref="B33:B38" si="14">IF(ISNUMBER(I33),RANK(K33,$K$33:$K$38),"")</f>
        <v/>
      </c>
      <c r="C33" s="216" t="str">
        <f t="shared" si="1"/>
        <v/>
      </c>
      <c r="D33" s="383" t="str">
        <f t="shared" si="2"/>
        <v/>
      </c>
      <c r="E33" s="384"/>
      <c r="F33" s="246" t="str">
        <f t="shared" si="3"/>
        <v/>
      </c>
      <c r="G33" s="224" t="str">
        <f t="shared" si="4"/>
        <v/>
      </c>
      <c r="H33" s="217" t="str">
        <f t="shared" si="5"/>
        <v/>
      </c>
      <c r="I33" s="15"/>
      <c r="J33" s="9" t="str">
        <f t="shared" si="10"/>
        <v/>
      </c>
      <c r="K33" s="286" t="str">
        <f t="shared" si="11"/>
        <v/>
      </c>
      <c r="L33" s="203"/>
      <c r="M33" s="133" t="str">
        <f t="shared" si="8"/>
        <v/>
      </c>
    </row>
    <row r="34" spans="1:13" ht="19.899999999999999" customHeight="1" x14ac:dyDescent="0.2">
      <c r="A34" s="218"/>
      <c r="B34" s="219" t="str">
        <f t="shared" si="14"/>
        <v/>
      </c>
      <c r="C34" s="219" t="str">
        <f t="shared" si="1"/>
        <v/>
      </c>
      <c r="D34" s="379" t="str">
        <f t="shared" si="2"/>
        <v/>
      </c>
      <c r="E34" s="380"/>
      <c r="F34" s="247" t="str">
        <f t="shared" si="3"/>
        <v/>
      </c>
      <c r="G34" s="225" t="str">
        <f t="shared" si="4"/>
        <v/>
      </c>
      <c r="H34" s="221" t="str">
        <f t="shared" si="5"/>
        <v/>
      </c>
      <c r="I34" s="16"/>
      <c r="J34" s="11" t="str">
        <f t="shared" si="10"/>
        <v/>
      </c>
      <c r="K34" s="287" t="str">
        <f t="shared" si="11"/>
        <v/>
      </c>
      <c r="L34" s="203"/>
      <c r="M34" s="136" t="str">
        <f t="shared" si="8"/>
        <v/>
      </c>
    </row>
    <row r="35" spans="1:13" ht="19.899999999999999" customHeight="1" x14ac:dyDescent="0.2">
      <c r="A35" s="218"/>
      <c r="B35" s="219" t="str">
        <f t="shared" si="14"/>
        <v/>
      </c>
      <c r="C35" s="219" t="str">
        <f t="shared" si="1"/>
        <v/>
      </c>
      <c r="D35" s="379" t="str">
        <f t="shared" si="2"/>
        <v/>
      </c>
      <c r="E35" s="380"/>
      <c r="F35" s="247" t="str">
        <f t="shared" si="3"/>
        <v/>
      </c>
      <c r="G35" s="225" t="str">
        <f t="shared" si="4"/>
        <v/>
      </c>
      <c r="H35" s="221" t="str">
        <f t="shared" si="5"/>
        <v/>
      </c>
      <c r="I35" s="16"/>
      <c r="J35" s="11" t="str">
        <f t="shared" si="10"/>
        <v/>
      </c>
      <c r="K35" s="287" t="str">
        <f t="shared" si="11"/>
        <v/>
      </c>
      <c r="L35" s="203"/>
      <c r="M35" s="136" t="str">
        <f t="shared" si="8"/>
        <v/>
      </c>
    </row>
    <row r="36" spans="1:13" ht="19.899999999999999" customHeight="1" x14ac:dyDescent="0.2">
      <c r="A36" s="218"/>
      <c r="B36" s="219" t="str">
        <f t="shared" si="14"/>
        <v/>
      </c>
      <c r="C36" s="219" t="str">
        <f t="shared" si="1"/>
        <v/>
      </c>
      <c r="D36" s="379" t="str">
        <f t="shared" si="2"/>
        <v/>
      </c>
      <c r="E36" s="380"/>
      <c r="F36" s="247" t="str">
        <f t="shared" si="3"/>
        <v/>
      </c>
      <c r="G36" s="225" t="str">
        <f t="shared" si="4"/>
        <v/>
      </c>
      <c r="H36" s="221" t="str">
        <f t="shared" si="5"/>
        <v/>
      </c>
      <c r="I36" s="16"/>
      <c r="J36" s="11" t="str">
        <f t="shared" si="10"/>
        <v/>
      </c>
      <c r="K36" s="287" t="str">
        <f t="shared" si="11"/>
        <v/>
      </c>
      <c r="L36" s="203"/>
      <c r="M36" s="136" t="str">
        <f t="shared" si="8"/>
        <v/>
      </c>
    </row>
    <row r="37" spans="1:13" ht="19.899999999999999" customHeight="1" x14ac:dyDescent="0.2">
      <c r="A37" s="218"/>
      <c r="B37" s="219" t="str">
        <f t="shared" si="14"/>
        <v/>
      </c>
      <c r="C37" s="219" t="str">
        <f t="shared" si="1"/>
        <v/>
      </c>
      <c r="D37" s="379" t="str">
        <f t="shared" si="2"/>
        <v/>
      </c>
      <c r="E37" s="380"/>
      <c r="F37" s="247" t="str">
        <f t="shared" si="3"/>
        <v/>
      </c>
      <c r="G37" s="225" t="str">
        <f t="shared" si="4"/>
        <v/>
      </c>
      <c r="H37" s="221" t="str">
        <f t="shared" si="5"/>
        <v/>
      </c>
      <c r="I37" s="16"/>
      <c r="J37" s="11" t="str">
        <f t="shared" si="10"/>
        <v/>
      </c>
      <c r="K37" s="287" t="str">
        <f t="shared" si="11"/>
        <v/>
      </c>
      <c r="L37" s="203"/>
      <c r="M37" s="136" t="str">
        <f t="shared" si="8"/>
        <v/>
      </c>
    </row>
    <row r="38" spans="1:13" ht="19.899999999999999" customHeight="1" thickBot="1" x14ac:dyDescent="0.25">
      <c r="A38" s="222"/>
      <c r="B38" s="223" t="str">
        <f t="shared" si="14"/>
        <v/>
      </c>
      <c r="C38" s="223" t="str">
        <f t="shared" si="1"/>
        <v/>
      </c>
      <c r="D38" s="381" t="str">
        <f t="shared" si="2"/>
        <v/>
      </c>
      <c r="E38" s="382"/>
      <c r="F38" s="248" t="str">
        <f t="shared" si="3"/>
        <v/>
      </c>
      <c r="G38" s="226" t="str">
        <f t="shared" si="4"/>
        <v/>
      </c>
      <c r="H38" s="227" t="str">
        <f t="shared" si="5"/>
        <v/>
      </c>
      <c r="I38" s="17"/>
      <c r="J38" s="12" t="str">
        <f t="shared" si="10"/>
        <v/>
      </c>
      <c r="K38" s="288" t="str">
        <f t="shared" si="11"/>
        <v/>
      </c>
      <c r="L38" s="207"/>
      <c r="M38" s="265" t="str">
        <f t="shared" si="8"/>
        <v/>
      </c>
    </row>
    <row r="39" spans="1:13" ht="15.75" thickBot="1" x14ac:dyDescent="0.25">
      <c r="A39" s="2"/>
      <c r="B39" s="2"/>
      <c r="C39" s="2"/>
      <c r="D39" s="62"/>
      <c r="E39" s="2"/>
      <c r="F39" s="67"/>
      <c r="G39" s="2"/>
      <c r="H39" s="2"/>
      <c r="I39" s="2"/>
      <c r="J39" s="3"/>
      <c r="K39" s="3"/>
      <c r="L39" s="3"/>
    </row>
    <row r="40" spans="1:13" ht="19.899999999999999" customHeight="1" x14ac:dyDescent="0.2">
      <c r="A40" s="395" t="s">
        <v>70</v>
      </c>
      <c r="B40" s="396"/>
      <c r="C40" s="396"/>
      <c r="D40" s="396"/>
      <c r="E40" s="396"/>
      <c r="F40" s="397"/>
      <c r="G40" s="398" t="s">
        <v>66</v>
      </c>
      <c r="H40" s="396"/>
      <c r="I40" s="396"/>
      <c r="J40" s="396"/>
      <c r="K40" s="396"/>
      <c r="L40" s="399"/>
    </row>
    <row r="41" spans="1:13" ht="19.899999999999999" customHeight="1" x14ac:dyDescent="0.2">
      <c r="A41" s="385" t="s">
        <v>65</v>
      </c>
      <c r="B41" s="386"/>
      <c r="C41" s="386"/>
      <c r="D41" s="386"/>
      <c r="E41" s="386"/>
      <c r="F41" s="387"/>
      <c r="G41" s="400" t="s">
        <v>67</v>
      </c>
      <c r="H41" s="386"/>
      <c r="I41" s="386"/>
      <c r="J41" s="386"/>
      <c r="K41" s="386"/>
      <c r="L41" s="401"/>
    </row>
    <row r="42" spans="1:13" ht="19.899999999999999" customHeight="1" thickBot="1" x14ac:dyDescent="0.25">
      <c r="A42" s="385" t="s">
        <v>69</v>
      </c>
      <c r="B42" s="386"/>
      <c r="C42" s="386"/>
      <c r="D42" s="386"/>
      <c r="E42" s="386"/>
      <c r="F42" s="387"/>
      <c r="G42" s="388" t="s">
        <v>68</v>
      </c>
      <c r="H42" s="389"/>
      <c r="I42" s="389"/>
      <c r="J42" s="389"/>
      <c r="K42" s="389"/>
      <c r="L42" s="390"/>
    </row>
    <row r="43" spans="1:13" ht="15" x14ac:dyDescent="0.2">
      <c r="A43" s="3"/>
      <c r="B43" s="3"/>
      <c r="C43" s="3"/>
      <c r="D43" s="62"/>
      <c r="E43" s="2"/>
      <c r="F43" s="67"/>
      <c r="G43" s="2"/>
      <c r="H43" s="3"/>
      <c r="I43" s="2" t="s">
        <v>100</v>
      </c>
      <c r="J43" s="3"/>
      <c r="K43" s="3"/>
      <c r="L43" s="3"/>
    </row>
  </sheetData>
  <sheetProtection sheet="1" objects="1" scenarios="1"/>
  <mergeCells count="48">
    <mergeCell ref="G41:L41"/>
    <mergeCell ref="J5:K5"/>
    <mergeCell ref="J6:K6"/>
    <mergeCell ref="A4:E4"/>
    <mergeCell ref="A6:B6"/>
    <mergeCell ref="D6:G6"/>
    <mergeCell ref="J4:K4"/>
    <mergeCell ref="D8:E8"/>
    <mergeCell ref="D9:E9"/>
    <mergeCell ref="D10:E10"/>
    <mergeCell ref="D17:E17"/>
    <mergeCell ref="D18:E18"/>
    <mergeCell ref="D19:E19"/>
    <mergeCell ref="D20:E20"/>
    <mergeCell ref="D21:E21"/>
    <mergeCell ref="D22:E22"/>
    <mergeCell ref="A42:F42"/>
    <mergeCell ref="G42:L42"/>
    <mergeCell ref="A3:D3"/>
    <mergeCell ref="A1:G1"/>
    <mergeCell ref="A2:G2"/>
    <mergeCell ref="J2:K2"/>
    <mergeCell ref="J3:K3"/>
    <mergeCell ref="A40:F40"/>
    <mergeCell ref="A41:F41"/>
    <mergeCell ref="G40:L40"/>
    <mergeCell ref="D11:E11"/>
    <mergeCell ref="D12:E12"/>
    <mergeCell ref="D13:E13"/>
    <mergeCell ref="D14:E14"/>
    <mergeCell ref="D15:E15"/>
    <mergeCell ref="D16:E16"/>
    <mergeCell ref="D23:E23"/>
    <mergeCell ref="D24:E24"/>
    <mergeCell ref="D25:E25"/>
    <mergeCell ref="D26:E26"/>
    <mergeCell ref="D27:E27"/>
    <mergeCell ref="D28:E28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34:E34"/>
  </mergeCells>
  <phoneticPr fontId="0" type="noConversion"/>
  <conditionalFormatting sqref="J9:K38">
    <cfRule type="cellIs" dxfId="10" priority="1" stopIfTrue="1" operator="lessThan">
      <formula>4</formula>
    </cfRule>
  </conditionalFormatting>
  <dataValidations count="2">
    <dataValidation type="decimal" allowBlank="1" showInputMessage="1" showErrorMessage="1" errorTitle="CHYBA !" error="Lze zadávat pouze desetinná čísla_x000a_v rozmezí -10,00 ... +10,00  m/s_x000a_====================" sqref="E32 E38 E26" xr:uid="{00000000-0002-0000-0100-000000000000}">
      <formula1>-10</formula1>
      <formula2>10</formula2>
    </dataValidation>
    <dataValidation type="list" allowBlank="1" showInputMessage="1" showErrorMessage="1" sqref="A6" xr:uid="{00000000-0002-0000-0100-000001000000}">
      <formula1>TRACK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75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7">
    <pageSetUpPr fitToPage="1"/>
  </sheetPr>
  <dimension ref="A1:R45"/>
  <sheetViews>
    <sheetView showGridLines="0" zoomScale="70" workbookViewId="0">
      <selection activeCell="G15" sqref="G15"/>
    </sheetView>
  </sheetViews>
  <sheetFormatPr defaultColWidth="0" defaultRowHeight="12.75" zeroHeight="1" x14ac:dyDescent="0.2"/>
  <cols>
    <col min="1" max="3" width="6.28515625" style="1" customWidth="1"/>
    <col min="4" max="4" width="27.28515625" style="58" customWidth="1"/>
    <col min="5" max="5" width="9.28515625" style="1" bestFit="1" customWidth="1"/>
    <col min="6" max="6" width="14.5703125" style="61" bestFit="1" customWidth="1"/>
    <col min="7" max="7" width="10.140625" style="1" bestFit="1" customWidth="1"/>
    <col min="8" max="8" width="6.28515625" style="1" customWidth="1"/>
    <col min="9" max="9" width="15.7109375" style="1" customWidth="1"/>
    <col min="10" max="11" width="6.7109375" style="1" customWidth="1"/>
    <col min="12" max="12" width="9" style="1" customWidth="1"/>
    <col min="13" max="13" width="9.140625" style="1" hidden="1" customWidth="1"/>
    <col min="14" max="14" width="11.5703125" style="1" hidden="1" customWidth="1"/>
    <col min="15" max="15" width="9.140625" style="1" customWidth="1"/>
    <col min="16" max="17" width="0" style="1" hidden="1" customWidth="1"/>
    <col min="18" max="18" width="20" style="1" hidden="1" customWidth="1"/>
    <col min="19" max="16384" width="0" style="1" hidden="1"/>
  </cols>
  <sheetData>
    <row r="1" spans="1:17" ht="26.1" customHeight="1" x14ac:dyDescent="0.3">
      <c r="A1" s="392" t="s">
        <v>78</v>
      </c>
      <c r="B1" s="392"/>
      <c r="C1" s="392"/>
      <c r="D1" s="392"/>
      <c r="E1" s="392"/>
      <c r="F1" s="392"/>
      <c r="G1" s="392"/>
      <c r="H1" s="71"/>
      <c r="I1" s="72" t="s">
        <v>64</v>
      </c>
      <c r="J1" s="71"/>
      <c r="K1" s="71"/>
      <c r="L1" s="71"/>
    </row>
    <row r="2" spans="1:17" ht="24.95" customHeight="1" thickBot="1" x14ac:dyDescent="0.25">
      <c r="A2" s="393" t="str">
        <f>"Název závodů: "&amp;SEZNAM!$D$2</f>
        <v xml:space="preserve">Název závodů: </v>
      </c>
      <c r="B2" s="393"/>
      <c r="C2" s="393"/>
      <c r="D2" s="393"/>
      <c r="E2" s="393"/>
      <c r="F2" s="393"/>
      <c r="G2" s="393"/>
      <c r="H2" s="27"/>
      <c r="I2" s="201"/>
      <c r="J2" s="394"/>
      <c r="K2" s="394"/>
      <c r="L2" s="27"/>
    </row>
    <row r="3" spans="1:17" ht="24.95" customHeight="1" thickTop="1" thickBot="1" x14ac:dyDescent="0.25">
      <c r="A3" s="391" t="str">
        <f>"Místo: "&amp;SEZNAM!$D$4</f>
        <v xml:space="preserve">Místo: </v>
      </c>
      <c r="B3" s="391"/>
      <c r="C3" s="391"/>
      <c r="D3" s="391"/>
      <c r="E3" s="68" t="s">
        <v>22</v>
      </c>
      <c r="F3" s="264">
        <f>DATKON</f>
        <v>0</v>
      </c>
      <c r="G3" s="54"/>
      <c r="H3" s="70"/>
      <c r="I3" s="201"/>
      <c r="J3" s="394"/>
      <c r="K3" s="394"/>
      <c r="L3" s="55"/>
    </row>
    <row r="4" spans="1:17" ht="24.95" customHeight="1" thickTop="1" thickBot="1" x14ac:dyDescent="0.25">
      <c r="A4" s="402" t="str">
        <f>"Pořadatel: "&amp;SEZNAM!$D$5</f>
        <v xml:space="preserve">Pořadatel: </v>
      </c>
      <c r="B4" s="402"/>
      <c r="C4" s="402"/>
      <c r="D4" s="402"/>
      <c r="E4" s="402"/>
      <c r="F4" s="75" t="s">
        <v>38</v>
      </c>
      <c r="G4" s="73"/>
      <c r="H4" s="23"/>
      <c r="I4" s="201"/>
      <c r="J4" s="394"/>
      <c r="K4" s="394"/>
      <c r="L4" s="69"/>
    </row>
    <row r="5" spans="1:17" ht="24.95" customHeight="1" thickTop="1" thickBot="1" x14ac:dyDescent="0.25">
      <c r="A5" s="13" t="s">
        <v>39</v>
      </c>
      <c r="B5" s="13"/>
      <c r="C5" s="24"/>
      <c r="D5" s="1" t="s">
        <v>63</v>
      </c>
      <c r="F5" s="65"/>
      <c r="G5" s="13"/>
      <c r="H5" s="13"/>
      <c r="I5" s="201"/>
      <c r="J5" s="394"/>
      <c r="K5" s="394"/>
      <c r="L5" s="13"/>
    </row>
    <row r="6" spans="1:17" ht="26.1" customHeight="1" thickBot="1" x14ac:dyDescent="0.25">
      <c r="A6" s="403">
        <v>400</v>
      </c>
      <c r="B6" s="404"/>
      <c r="C6" s="199"/>
      <c r="D6" s="405"/>
      <c r="E6" s="406"/>
      <c r="F6" s="406"/>
      <c r="G6" s="407"/>
      <c r="H6" s="200"/>
      <c r="I6" s="201"/>
      <c r="J6" s="394"/>
      <c r="K6" s="394"/>
      <c r="L6" s="200"/>
    </row>
    <row r="7" spans="1:17" ht="12" customHeight="1" thickBot="1" x14ac:dyDescent="0.25"/>
    <row r="8" spans="1:17" ht="20.25" thickBot="1" x14ac:dyDescent="0.25">
      <c r="A8" s="5" t="s">
        <v>0</v>
      </c>
      <c r="B8" s="57" t="s">
        <v>35</v>
      </c>
      <c r="C8" s="57" t="s">
        <v>62</v>
      </c>
      <c r="D8" s="408" t="s">
        <v>99</v>
      </c>
      <c r="E8" s="409"/>
      <c r="F8" s="66" t="s">
        <v>98</v>
      </c>
      <c r="G8" s="6" t="s">
        <v>60</v>
      </c>
      <c r="H8" s="130" t="s">
        <v>1</v>
      </c>
      <c r="I8" s="7" t="s">
        <v>2</v>
      </c>
      <c r="J8" s="6" t="s">
        <v>3</v>
      </c>
      <c r="K8" s="6" t="s">
        <v>4</v>
      </c>
      <c r="L8" s="8" t="s">
        <v>61</v>
      </c>
      <c r="N8" s="57" t="s">
        <v>62</v>
      </c>
    </row>
    <row r="9" spans="1:17" ht="19.899999999999999" customHeight="1" x14ac:dyDescent="0.2">
      <c r="A9" s="18"/>
      <c r="B9" s="132" t="str">
        <f>IF(ISNUMBER(I9),RANK(K9,$K$9:$K$16),"")</f>
        <v/>
      </c>
      <c r="C9" s="161" t="str">
        <f t="shared" ref="C9:C40" si="0">IF(A9,VLOOKUP(A9,Seznam,8),"")</f>
        <v/>
      </c>
      <c r="D9" s="412" t="str">
        <f t="shared" ref="D9:D40" si="1">IF(A9,PROPER(VLOOKUP(A9,Seznam,3)),"")</f>
        <v/>
      </c>
      <c r="E9" s="413"/>
      <c r="F9" s="252" t="str">
        <f t="shared" ref="F9:F40" si="2">IF(A9,VLOOKUP(A9,Seznam,4),"")</f>
        <v/>
      </c>
      <c r="G9" s="153" t="str">
        <f t="shared" ref="G9:G40" si="3">IF(A9,VLOOKUP(A9,Seznam,5),"")</f>
        <v/>
      </c>
      <c r="H9" s="134" t="str">
        <f t="shared" ref="H9:H40" si="4">IF(A9,VLOOKUP(A9,Seznam,6),"")</f>
        <v/>
      </c>
      <c r="I9" s="15"/>
      <c r="J9" s="9" t="str">
        <f>IF(ISNUMBER(I9),RANK(K9,$K$9:$K$40),"")</f>
        <v/>
      </c>
      <c r="K9" s="9" t="str">
        <f t="shared" ref="K9:K40" si="5">IF(ISNUMBER(I9),IF(N9="M",TRUNC((Qkoef-I9/VLOOKUP(H9,TMALE,MATCH($A$6,TRACK,0)+1))*1000/(Qkoef-1))*(I9&lt;(1+Qkoef)*VLOOKUP(H9,TMALE,MATCH($A$6,TRACK,0)+1)),TRUNC((Qkoef-I9/VLOOKUP(H9,TFEMALE,MATCH($A$6,TRACK,0)+1))*1000/(Qkoef-1))*(I9&lt;(1+Qkoef)*VLOOKUP(H9,TFEMALE,MATCH($A$6,TRACK,0)+1))),"")</f>
        <v/>
      </c>
      <c r="L9" s="202"/>
      <c r="M9" s="10">
        <f>IF(I9,"1:0:0"-I9,0)</f>
        <v>0</v>
      </c>
      <c r="N9" s="133" t="str">
        <f t="shared" ref="N9:N40" si="6">IF(A9,VLOOKUP(A9,Seznam,2),"")</f>
        <v/>
      </c>
      <c r="O9" s="10"/>
    </row>
    <row r="10" spans="1:17" ht="19.899999999999999" customHeight="1" x14ac:dyDescent="0.2">
      <c r="A10" s="19"/>
      <c r="B10" s="135" t="str">
        <f t="shared" ref="B10:B16" si="7">IF(ISNUMBER(I10),RANK(K10,$K$9:$K$16),"")</f>
        <v/>
      </c>
      <c r="C10" s="162" t="str">
        <f t="shared" si="0"/>
        <v/>
      </c>
      <c r="D10" s="414" t="str">
        <f t="shared" si="1"/>
        <v/>
      </c>
      <c r="E10" s="415"/>
      <c r="F10" s="253" t="str">
        <f t="shared" si="2"/>
        <v/>
      </c>
      <c r="G10" s="99" t="str">
        <f t="shared" si="3"/>
        <v/>
      </c>
      <c r="H10" s="138" t="str">
        <f t="shared" si="4"/>
        <v/>
      </c>
      <c r="I10" s="16"/>
      <c r="J10" s="11" t="str">
        <f t="shared" ref="J10:J40" si="8">IF(ISNUMBER(I10),RANK(K10,$K$9:$K$40),"")</f>
        <v/>
      </c>
      <c r="K10" s="289" t="str">
        <f t="shared" si="5"/>
        <v/>
      </c>
      <c r="L10" s="203"/>
      <c r="M10" s="10">
        <f>IF(I10,"1:0:0"-I10,0)</f>
        <v>0</v>
      </c>
      <c r="N10" s="136" t="str">
        <f t="shared" si="6"/>
        <v/>
      </c>
      <c r="O10" s="10"/>
      <c r="Q10" s="14"/>
    </row>
    <row r="11" spans="1:17" ht="19.899999999999999" customHeight="1" x14ac:dyDescent="0.2">
      <c r="A11" s="19"/>
      <c r="B11" s="135" t="str">
        <f>IF(ISNUMBER(I11),RANK(K11,$K$9:$K$16),"")</f>
        <v/>
      </c>
      <c r="C11" s="162" t="str">
        <f t="shared" si="0"/>
        <v/>
      </c>
      <c r="D11" s="414" t="str">
        <f t="shared" si="1"/>
        <v/>
      </c>
      <c r="E11" s="415"/>
      <c r="F11" s="253" t="str">
        <f t="shared" si="2"/>
        <v/>
      </c>
      <c r="G11" s="99" t="str">
        <f t="shared" si="3"/>
        <v/>
      </c>
      <c r="H11" s="138" t="str">
        <f t="shared" si="4"/>
        <v/>
      </c>
      <c r="I11" s="16"/>
      <c r="J11" s="11" t="str">
        <f>IF(ISNUMBER(I11),RANK(K11,$K$9:$K$40),"")</f>
        <v/>
      </c>
      <c r="K11" s="289" t="str">
        <f t="shared" si="5"/>
        <v/>
      </c>
      <c r="L11" s="203"/>
      <c r="M11" s="10">
        <f>IF(I11,"1:0:0"-I11,0)</f>
        <v>0</v>
      </c>
      <c r="N11" s="136" t="str">
        <f t="shared" si="6"/>
        <v/>
      </c>
    </row>
    <row r="12" spans="1:17" ht="19.899999999999999" customHeight="1" x14ac:dyDescent="0.2">
      <c r="A12" s="19"/>
      <c r="B12" s="135" t="str">
        <f t="shared" si="7"/>
        <v/>
      </c>
      <c r="C12" s="162" t="str">
        <f t="shared" si="0"/>
        <v/>
      </c>
      <c r="D12" s="414" t="str">
        <f t="shared" si="1"/>
        <v/>
      </c>
      <c r="E12" s="415"/>
      <c r="F12" s="253" t="str">
        <f t="shared" si="2"/>
        <v/>
      </c>
      <c r="G12" s="99" t="str">
        <f t="shared" si="3"/>
        <v/>
      </c>
      <c r="H12" s="138" t="str">
        <f t="shared" si="4"/>
        <v/>
      </c>
      <c r="I12" s="16"/>
      <c r="J12" s="11" t="str">
        <f t="shared" si="8"/>
        <v/>
      </c>
      <c r="K12" s="289" t="str">
        <f t="shared" si="5"/>
        <v/>
      </c>
      <c r="L12" s="203"/>
      <c r="M12" s="10"/>
      <c r="N12" s="136" t="str">
        <f t="shared" si="6"/>
        <v/>
      </c>
    </row>
    <row r="13" spans="1:17" ht="19.899999999999999" customHeight="1" x14ac:dyDescent="0.2">
      <c r="A13" s="19"/>
      <c r="B13" s="135" t="str">
        <f t="shared" si="7"/>
        <v/>
      </c>
      <c r="C13" s="162" t="str">
        <f t="shared" si="0"/>
        <v/>
      </c>
      <c r="D13" s="414" t="str">
        <f t="shared" si="1"/>
        <v/>
      </c>
      <c r="E13" s="415"/>
      <c r="F13" s="253" t="str">
        <f t="shared" si="2"/>
        <v/>
      </c>
      <c r="G13" s="99" t="str">
        <f t="shared" si="3"/>
        <v/>
      </c>
      <c r="H13" s="138" t="str">
        <f t="shared" si="4"/>
        <v/>
      </c>
      <c r="I13" s="16"/>
      <c r="J13" s="11" t="str">
        <f t="shared" si="8"/>
        <v/>
      </c>
      <c r="K13" s="289" t="str">
        <f t="shared" si="5"/>
        <v/>
      </c>
      <c r="L13" s="203"/>
      <c r="M13" s="10"/>
      <c r="N13" s="136" t="str">
        <f t="shared" si="6"/>
        <v/>
      </c>
    </row>
    <row r="14" spans="1:17" ht="19.899999999999999" customHeight="1" x14ac:dyDescent="0.2">
      <c r="A14" s="19"/>
      <c r="B14" s="135" t="str">
        <f t="shared" si="7"/>
        <v/>
      </c>
      <c r="C14" s="162" t="str">
        <f t="shared" si="0"/>
        <v/>
      </c>
      <c r="D14" s="414" t="str">
        <f t="shared" si="1"/>
        <v/>
      </c>
      <c r="E14" s="415"/>
      <c r="F14" s="253" t="str">
        <f t="shared" si="2"/>
        <v/>
      </c>
      <c r="G14" s="99" t="str">
        <f t="shared" si="3"/>
        <v/>
      </c>
      <c r="H14" s="138" t="str">
        <f t="shared" si="4"/>
        <v/>
      </c>
      <c r="I14" s="16"/>
      <c r="J14" s="11" t="str">
        <f t="shared" si="8"/>
        <v/>
      </c>
      <c r="K14" s="289" t="str">
        <f t="shared" si="5"/>
        <v/>
      </c>
      <c r="L14" s="203"/>
      <c r="M14" s="10">
        <f>IF(I14,"1:0:0"-I14,0)</f>
        <v>0</v>
      </c>
      <c r="N14" s="136" t="str">
        <f t="shared" si="6"/>
        <v/>
      </c>
    </row>
    <row r="15" spans="1:17" ht="19.899999999999999" customHeight="1" x14ac:dyDescent="0.2">
      <c r="A15" s="19"/>
      <c r="B15" s="135" t="str">
        <f t="shared" si="7"/>
        <v/>
      </c>
      <c r="C15" s="162" t="str">
        <f t="shared" si="0"/>
        <v/>
      </c>
      <c r="D15" s="414" t="str">
        <f t="shared" si="1"/>
        <v/>
      </c>
      <c r="E15" s="415"/>
      <c r="F15" s="253" t="str">
        <f t="shared" si="2"/>
        <v/>
      </c>
      <c r="G15" s="99" t="str">
        <f t="shared" si="3"/>
        <v/>
      </c>
      <c r="H15" s="138" t="str">
        <f t="shared" si="4"/>
        <v/>
      </c>
      <c r="I15" s="16"/>
      <c r="J15" s="11" t="str">
        <f t="shared" si="8"/>
        <v/>
      </c>
      <c r="K15" s="289" t="str">
        <f t="shared" si="5"/>
        <v/>
      </c>
      <c r="L15" s="203"/>
      <c r="M15" s="10">
        <f>IF(I15,"1:0:0"-I15,0)</f>
        <v>0</v>
      </c>
      <c r="N15" s="136" t="str">
        <f t="shared" si="6"/>
        <v/>
      </c>
    </row>
    <row r="16" spans="1:17" ht="19.899999999999999" customHeight="1" thickBot="1" x14ac:dyDescent="0.25">
      <c r="A16" s="131"/>
      <c r="B16" s="139" t="str">
        <f t="shared" si="7"/>
        <v/>
      </c>
      <c r="C16" s="164" t="str">
        <f t="shared" si="0"/>
        <v/>
      </c>
      <c r="D16" s="410" t="str">
        <f t="shared" si="1"/>
        <v/>
      </c>
      <c r="E16" s="411"/>
      <c r="F16" s="254" t="str">
        <f t="shared" si="2"/>
        <v/>
      </c>
      <c r="G16" s="156" t="str">
        <f t="shared" si="3"/>
        <v/>
      </c>
      <c r="H16" s="141" t="str">
        <f t="shared" si="4"/>
        <v/>
      </c>
      <c r="I16" s="17"/>
      <c r="J16" s="12" t="str">
        <f t="shared" si="8"/>
        <v/>
      </c>
      <c r="K16" s="290" t="str">
        <f t="shared" si="5"/>
        <v/>
      </c>
      <c r="L16" s="207"/>
      <c r="M16" s="10"/>
      <c r="N16" s="140" t="str">
        <f t="shared" si="6"/>
        <v/>
      </c>
    </row>
    <row r="17" spans="1:14" ht="19.899999999999999" customHeight="1" x14ac:dyDescent="0.2">
      <c r="A17" s="18"/>
      <c r="B17" s="132" t="str">
        <f t="shared" ref="B17:B24" si="9">IF(ISNUMBER(I17),RANK(K17,$K$17:$K$24),"")</f>
        <v/>
      </c>
      <c r="C17" s="163" t="str">
        <f t="shared" si="0"/>
        <v/>
      </c>
      <c r="D17" s="412" t="str">
        <f t="shared" si="1"/>
        <v/>
      </c>
      <c r="E17" s="413"/>
      <c r="F17" s="252" t="str">
        <f t="shared" si="2"/>
        <v/>
      </c>
      <c r="G17" s="153" t="str">
        <f t="shared" si="3"/>
        <v/>
      </c>
      <c r="H17" s="134" t="str">
        <f t="shared" si="4"/>
        <v/>
      </c>
      <c r="I17" s="15"/>
      <c r="J17" s="9" t="str">
        <f t="shared" si="8"/>
        <v/>
      </c>
      <c r="K17" s="291" t="str">
        <f t="shared" si="5"/>
        <v/>
      </c>
      <c r="L17" s="202"/>
      <c r="M17" s="10"/>
      <c r="N17" s="133" t="str">
        <f t="shared" si="6"/>
        <v/>
      </c>
    </row>
    <row r="18" spans="1:14" ht="19.899999999999999" customHeight="1" x14ac:dyDescent="0.2">
      <c r="A18" s="19"/>
      <c r="B18" s="135" t="str">
        <f t="shared" si="9"/>
        <v/>
      </c>
      <c r="C18" s="162" t="str">
        <f t="shared" si="0"/>
        <v/>
      </c>
      <c r="D18" s="414" t="str">
        <f t="shared" si="1"/>
        <v/>
      </c>
      <c r="E18" s="415"/>
      <c r="F18" s="253" t="str">
        <f t="shared" si="2"/>
        <v/>
      </c>
      <c r="G18" s="99" t="str">
        <f t="shared" si="3"/>
        <v/>
      </c>
      <c r="H18" s="138" t="str">
        <f t="shared" si="4"/>
        <v/>
      </c>
      <c r="I18" s="16"/>
      <c r="J18" s="11" t="str">
        <f t="shared" si="8"/>
        <v/>
      </c>
      <c r="K18" s="289" t="str">
        <f t="shared" si="5"/>
        <v/>
      </c>
      <c r="L18" s="203"/>
      <c r="M18" s="10"/>
      <c r="N18" s="136" t="str">
        <f t="shared" si="6"/>
        <v/>
      </c>
    </row>
    <row r="19" spans="1:14" ht="19.899999999999999" customHeight="1" x14ac:dyDescent="0.2">
      <c r="A19" s="19"/>
      <c r="B19" s="135" t="str">
        <f t="shared" si="9"/>
        <v/>
      </c>
      <c r="C19" s="162" t="str">
        <f t="shared" si="0"/>
        <v/>
      </c>
      <c r="D19" s="414" t="str">
        <f t="shared" si="1"/>
        <v/>
      </c>
      <c r="E19" s="415"/>
      <c r="F19" s="253" t="str">
        <f t="shared" si="2"/>
        <v/>
      </c>
      <c r="G19" s="99" t="str">
        <f t="shared" si="3"/>
        <v/>
      </c>
      <c r="H19" s="138" t="str">
        <f t="shared" si="4"/>
        <v/>
      </c>
      <c r="I19" s="16"/>
      <c r="J19" s="11" t="str">
        <f t="shared" si="8"/>
        <v/>
      </c>
      <c r="K19" s="289" t="str">
        <f t="shared" si="5"/>
        <v/>
      </c>
      <c r="L19" s="203"/>
      <c r="M19" s="10"/>
      <c r="N19" s="136" t="str">
        <f t="shared" si="6"/>
        <v/>
      </c>
    </row>
    <row r="20" spans="1:14" ht="19.899999999999999" customHeight="1" x14ac:dyDescent="0.2">
      <c r="A20" s="19"/>
      <c r="B20" s="135" t="str">
        <f t="shared" si="9"/>
        <v/>
      </c>
      <c r="C20" s="162" t="str">
        <f t="shared" si="0"/>
        <v/>
      </c>
      <c r="D20" s="414" t="str">
        <f t="shared" si="1"/>
        <v/>
      </c>
      <c r="E20" s="415"/>
      <c r="F20" s="253" t="str">
        <f t="shared" si="2"/>
        <v/>
      </c>
      <c r="G20" s="99" t="str">
        <f t="shared" si="3"/>
        <v/>
      </c>
      <c r="H20" s="138" t="str">
        <f t="shared" si="4"/>
        <v/>
      </c>
      <c r="I20" s="16"/>
      <c r="J20" s="11" t="str">
        <f t="shared" si="8"/>
        <v/>
      </c>
      <c r="K20" s="289" t="str">
        <f t="shared" si="5"/>
        <v/>
      </c>
      <c r="L20" s="203"/>
      <c r="M20" s="10"/>
      <c r="N20" s="136" t="str">
        <f t="shared" si="6"/>
        <v/>
      </c>
    </row>
    <row r="21" spans="1:14" ht="19.899999999999999" customHeight="1" x14ac:dyDescent="0.2">
      <c r="A21" s="19"/>
      <c r="B21" s="135" t="str">
        <f t="shared" si="9"/>
        <v/>
      </c>
      <c r="C21" s="162" t="str">
        <f t="shared" si="0"/>
        <v/>
      </c>
      <c r="D21" s="414" t="str">
        <f t="shared" si="1"/>
        <v/>
      </c>
      <c r="E21" s="415"/>
      <c r="F21" s="253" t="str">
        <f t="shared" si="2"/>
        <v/>
      </c>
      <c r="G21" s="99" t="str">
        <f t="shared" si="3"/>
        <v/>
      </c>
      <c r="H21" s="138" t="str">
        <f t="shared" si="4"/>
        <v/>
      </c>
      <c r="I21" s="16"/>
      <c r="J21" s="11" t="str">
        <f t="shared" si="8"/>
        <v/>
      </c>
      <c r="K21" s="289" t="str">
        <f t="shared" si="5"/>
        <v/>
      </c>
      <c r="L21" s="203"/>
      <c r="M21" s="10"/>
      <c r="N21" s="136" t="str">
        <f t="shared" si="6"/>
        <v/>
      </c>
    </row>
    <row r="22" spans="1:14" ht="19.899999999999999" customHeight="1" x14ac:dyDescent="0.2">
      <c r="A22" s="19"/>
      <c r="B22" s="135" t="str">
        <f t="shared" si="9"/>
        <v/>
      </c>
      <c r="C22" s="162" t="str">
        <f t="shared" si="0"/>
        <v/>
      </c>
      <c r="D22" s="414" t="str">
        <f t="shared" si="1"/>
        <v/>
      </c>
      <c r="E22" s="415"/>
      <c r="F22" s="253" t="str">
        <f t="shared" si="2"/>
        <v/>
      </c>
      <c r="G22" s="99" t="str">
        <f t="shared" si="3"/>
        <v/>
      </c>
      <c r="H22" s="138" t="str">
        <f t="shared" si="4"/>
        <v/>
      </c>
      <c r="I22" s="16"/>
      <c r="J22" s="11" t="str">
        <f t="shared" si="8"/>
        <v/>
      </c>
      <c r="K22" s="289" t="str">
        <f t="shared" si="5"/>
        <v/>
      </c>
      <c r="L22" s="203"/>
      <c r="M22" s="10">
        <f>IF(I22,"1:0:0"-I22,0)</f>
        <v>0</v>
      </c>
      <c r="N22" s="136" t="str">
        <f t="shared" si="6"/>
        <v/>
      </c>
    </row>
    <row r="23" spans="1:14" ht="19.899999999999999" customHeight="1" x14ac:dyDescent="0.2">
      <c r="A23" s="19"/>
      <c r="B23" s="135" t="str">
        <f t="shared" si="9"/>
        <v/>
      </c>
      <c r="C23" s="162" t="str">
        <f t="shared" si="0"/>
        <v/>
      </c>
      <c r="D23" s="414" t="str">
        <f t="shared" si="1"/>
        <v/>
      </c>
      <c r="E23" s="415"/>
      <c r="F23" s="253" t="str">
        <f t="shared" si="2"/>
        <v/>
      </c>
      <c r="G23" s="99" t="str">
        <f t="shared" si="3"/>
        <v/>
      </c>
      <c r="H23" s="138" t="str">
        <f t="shared" si="4"/>
        <v/>
      </c>
      <c r="I23" s="16"/>
      <c r="J23" s="11" t="str">
        <f t="shared" si="8"/>
        <v/>
      </c>
      <c r="K23" s="289" t="str">
        <f t="shared" si="5"/>
        <v/>
      </c>
      <c r="L23" s="203"/>
      <c r="M23" s="10">
        <f>IF(I23,"1:0:0"-I23,0)</f>
        <v>0</v>
      </c>
      <c r="N23" s="136" t="str">
        <f t="shared" si="6"/>
        <v/>
      </c>
    </row>
    <row r="24" spans="1:14" ht="19.899999999999999" customHeight="1" thickBot="1" x14ac:dyDescent="0.25">
      <c r="A24" s="131"/>
      <c r="B24" s="139" t="str">
        <f t="shared" si="9"/>
        <v/>
      </c>
      <c r="C24" s="164" t="str">
        <f t="shared" si="0"/>
        <v/>
      </c>
      <c r="D24" s="410" t="str">
        <f t="shared" si="1"/>
        <v/>
      </c>
      <c r="E24" s="411"/>
      <c r="F24" s="254" t="str">
        <f t="shared" si="2"/>
        <v/>
      </c>
      <c r="G24" s="156" t="str">
        <f t="shared" si="3"/>
        <v/>
      </c>
      <c r="H24" s="141" t="str">
        <f t="shared" si="4"/>
        <v/>
      </c>
      <c r="I24" s="17"/>
      <c r="J24" s="12" t="str">
        <f t="shared" si="8"/>
        <v/>
      </c>
      <c r="K24" s="290" t="str">
        <f t="shared" si="5"/>
        <v/>
      </c>
      <c r="L24" s="207"/>
      <c r="M24" s="10"/>
      <c r="N24" s="140" t="str">
        <f t="shared" si="6"/>
        <v/>
      </c>
    </row>
    <row r="25" spans="1:14" ht="19.899999999999999" customHeight="1" x14ac:dyDescent="0.2">
      <c r="A25" s="18"/>
      <c r="B25" s="132" t="str">
        <f t="shared" ref="B25:B32" si="10">IF(ISNUMBER(I25),RANK(K25,$K$25:$K$32),"")</f>
        <v/>
      </c>
      <c r="C25" s="163" t="str">
        <f t="shared" si="0"/>
        <v/>
      </c>
      <c r="D25" s="412" t="str">
        <f t="shared" si="1"/>
        <v/>
      </c>
      <c r="E25" s="413"/>
      <c r="F25" s="252" t="str">
        <f t="shared" si="2"/>
        <v/>
      </c>
      <c r="G25" s="153" t="str">
        <f t="shared" si="3"/>
        <v/>
      </c>
      <c r="H25" s="134" t="str">
        <f t="shared" si="4"/>
        <v/>
      </c>
      <c r="I25" s="15"/>
      <c r="J25" s="9" t="str">
        <f t="shared" si="8"/>
        <v/>
      </c>
      <c r="K25" s="291" t="str">
        <f t="shared" si="5"/>
        <v/>
      </c>
      <c r="L25" s="202"/>
      <c r="M25" s="10">
        <f>IF(I25,"1:0:0"-I25,0)</f>
        <v>0</v>
      </c>
      <c r="N25" s="133" t="str">
        <f t="shared" si="6"/>
        <v/>
      </c>
    </row>
    <row r="26" spans="1:14" ht="19.899999999999999" customHeight="1" x14ac:dyDescent="0.2">
      <c r="A26" s="19"/>
      <c r="B26" s="135" t="str">
        <f t="shared" si="10"/>
        <v/>
      </c>
      <c r="C26" s="162" t="str">
        <f t="shared" si="0"/>
        <v/>
      </c>
      <c r="D26" s="414" t="str">
        <f t="shared" si="1"/>
        <v/>
      </c>
      <c r="E26" s="415"/>
      <c r="F26" s="253" t="str">
        <f t="shared" si="2"/>
        <v/>
      </c>
      <c r="G26" s="99" t="str">
        <f t="shared" si="3"/>
        <v/>
      </c>
      <c r="H26" s="138" t="str">
        <f t="shared" si="4"/>
        <v/>
      </c>
      <c r="I26" s="16"/>
      <c r="J26" s="11" t="str">
        <f t="shared" si="8"/>
        <v/>
      </c>
      <c r="K26" s="289" t="str">
        <f t="shared" si="5"/>
        <v/>
      </c>
      <c r="L26" s="203"/>
      <c r="M26" s="10"/>
      <c r="N26" s="136" t="str">
        <f t="shared" si="6"/>
        <v/>
      </c>
    </row>
    <row r="27" spans="1:14" ht="19.899999999999999" customHeight="1" x14ac:dyDescent="0.2">
      <c r="A27" s="19"/>
      <c r="B27" s="135" t="str">
        <f t="shared" si="10"/>
        <v/>
      </c>
      <c r="C27" s="162" t="str">
        <f t="shared" si="0"/>
        <v/>
      </c>
      <c r="D27" s="414" t="str">
        <f t="shared" si="1"/>
        <v/>
      </c>
      <c r="E27" s="415"/>
      <c r="F27" s="253" t="str">
        <f t="shared" si="2"/>
        <v/>
      </c>
      <c r="G27" s="99" t="str">
        <f t="shared" si="3"/>
        <v/>
      </c>
      <c r="H27" s="138" t="str">
        <f t="shared" si="4"/>
        <v/>
      </c>
      <c r="I27" s="16"/>
      <c r="J27" s="11" t="str">
        <f t="shared" si="8"/>
        <v/>
      </c>
      <c r="K27" s="289" t="str">
        <f t="shared" si="5"/>
        <v/>
      </c>
      <c r="L27" s="203"/>
      <c r="M27" s="10"/>
      <c r="N27" s="136" t="str">
        <f t="shared" si="6"/>
        <v/>
      </c>
    </row>
    <row r="28" spans="1:14" ht="19.899999999999999" customHeight="1" x14ac:dyDescent="0.2">
      <c r="A28" s="19"/>
      <c r="B28" s="135" t="str">
        <f t="shared" si="10"/>
        <v/>
      </c>
      <c r="C28" s="162" t="str">
        <f t="shared" si="0"/>
        <v/>
      </c>
      <c r="D28" s="414" t="str">
        <f t="shared" si="1"/>
        <v/>
      </c>
      <c r="E28" s="415"/>
      <c r="F28" s="253" t="str">
        <f t="shared" si="2"/>
        <v/>
      </c>
      <c r="G28" s="99" t="str">
        <f t="shared" si="3"/>
        <v/>
      </c>
      <c r="H28" s="138" t="str">
        <f t="shared" si="4"/>
        <v/>
      </c>
      <c r="I28" s="16"/>
      <c r="J28" s="11" t="str">
        <f t="shared" si="8"/>
        <v/>
      </c>
      <c r="K28" s="289" t="str">
        <f t="shared" si="5"/>
        <v/>
      </c>
      <c r="L28" s="203"/>
      <c r="M28" s="10">
        <f>IF(I28,"1:0:0"-I28,0)</f>
        <v>0</v>
      </c>
      <c r="N28" s="136" t="str">
        <f t="shared" si="6"/>
        <v/>
      </c>
    </row>
    <row r="29" spans="1:14" ht="19.899999999999999" customHeight="1" x14ac:dyDescent="0.2">
      <c r="A29" s="19"/>
      <c r="B29" s="135" t="str">
        <f t="shared" si="10"/>
        <v/>
      </c>
      <c r="C29" s="162" t="str">
        <f t="shared" si="0"/>
        <v/>
      </c>
      <c r="D29" s="414" t="str">
        <f t="shared" si="1"/>
        <v/>
      </c>
      <c r="E29" s="415"/>
      <c r="F29" s="253" t="str">
        <f t="shared" si="2"/>
        <v/>
      </c>
      <c r="G29" s="99" t="str">
        <f t="shared" si="3"/>
        <v/>
      </c>
      <c r="H29" s="138" t="str">
        <f t="shared" si="4"/>
        <v/>
      </c>
      <c r="I29" s="16"/>
      <c r="J29" s="11" t="str">
        <f t="shared" si="8"/>
        <v/>
      </c>
      <c r="K29" s="289" t="str">
        <f t="shared" si="5"/>
        <v/>
      </c>
      <c r="L29" s="203"/>
      <c r="M29" s="10">
        <f>IF(I29,"1:0:0"-I29,0)</f>
        <v>0</v>
      </c>
      <c r="N29" s="136" t="str">
        <f t="shared" si="6"/>
        <v/>
      </c>
    </row>
    <row r="30" spans="1:14" ht="19.899999999999999" customHeight="1" x14ac:dyDescent="0.2">
      <c r="A30" s="19"/>
      <c r="B30" s="135" t="str">
        <f t="shared" si="10"/>
        <v/>
      </c>
      <c r="C30" s="162" t="str">
        <f t="shared" si="0"/>
        <v/>
      </c>
      <c r="D30" s="414" t="str">
        <f t="shared" si="1"/>
        <v/>
      </c>
      <c r="E30" s="415"/>
      <c r="F30" s="253" t="str">
        <f t="shared" si="2"/>
        <v/>
      </c>
      <c r="G30" s="99" t="str">
        <f t="shared" si="3"/>
        <v/>
      </c>
      <c r="H30" s="138" t="str">
        <f t="shared" si="4"/>
        <v/>
      </c>
      <c r="I30" s="16"/>
      <c r="J30" s="11" t="str">
        <f t="shared" si="8"/>
        <v/>
      </c>
      <c r="K30" s="289" t="str">
        <f t="shared" si="5"/>
        <v/>
      </c>
      <c r="L30" s="203"/>
      <c r="M30" s="10">
        <f>IF(I30,"1:0:0"-I30,0)</f>
        <v>0</v>
      </c>
      <c r="N30" s="136" t="str">
        <f t="shared" si="6"/>
        <v/>
      </c>
    </row>
    <row r="31" spans="1:14" ht="19.899999999999999" customHeight="1" x14ac:dyDescent="0.2">
      <c r="A31" s="19"/>
      <c r="B31" s="135" t="str">
        <f t="shared" si="10"/>
        <v/>
      </c>
      <c r="C31" s="162" t="str">
        <f t="shared" si="0"/>
        <v/>
      </c>
      <c r="D31" s="414" t="str">
        <f t="shared" si="1"/>
        <v/>
      </c>
      <c r="E31" s="415"/>
      <c r="F31" s="253" t="str">
        <f t="shared" si="2"/>
        <v/>
      </c>
      <c r="G31" s="99" t="str">
        <f t="shared" si="3"/>
        <v/>
      </c>
      <c r="H31" s="138" t="str">
        <f t="shared" si="4"/>
        <v/>
      </c>
      <c r="I31" s="16"/>
      <c r="J31" s="11" t="str">
        <f t="shared" si="8"/>
        <v/>
      </c>
      <c r="K31" s="289" t="str">
        <f t="shared" si="5"/>
        <v/>
      </c>
      <c r="L31" s="203"/>
      <c r="M31" s="10">
        <f>IF(I31,"1:0:0"-I31,0)</f>
        <v>0</v>
      </c>
      <c r="N31" s="136" t="str">
        <f t="shared" si="6"/>
        <v/>
      </c>
    </row>
    <row r="32" spans="1:14" ht="19.899999999999999" customHeight="1" thickBot="1" x14ac:dyDescent="0.25">
      <c r="A32" s="131"/>
      <c r="B32" s="139" t="str">
        <f t="shared" si="10"/>
        <v/>
      </c>
      <c r="C32" s="164" t="str">
        <f t="shared" si="0"/>
        <v/>
      </c>
      <c r="D32" s="410" t="str">
        <f t="shared" si="1"/>
        <v/>
      </c>
      <c r="E32" s="411"/>
      <c r="F32" s="254" t="str">
        <f t="shared" si="2"/>
        <v/>
      </c>
      <c r="G32" s="156" t="str">
        <f t="shared" si="3"/>
        <v/>
      </c>
      <c r="H32" s="141" t="str">
        <f t="shared" si="4"/>
        <v/>
      </c>
      <c r="I32" s="17"/>
      <c r="J32" s="12" t="str">
        <f t="shared" si="8"/>
        <v/>
      </c>
      <c r="K32" s="290" t="str">
        <f t="shared" si="5"/>
        <v/>
      </c>
      <c r="L32" s="207"/>
      <c r="M32" s="10"/>
      <c r="N32" s="140" t="str">
        <f t="shared" si="6"/>
        <v/>
      </c>
    </row>
    <row r="33" spans="1:14" ht="19.899999999999999" customHeight="1" x14ac:dyDescent="0.2">
      <c r="A33" s="18"/>
      <c r="B33" s="132" t="str">
        <f t="shared" ref="B33:B40" si="11">IF(ISNUMBER(I33),RANK(K33,$K$33:$K$40),"")</f>
        <v/>
      </c>
      <c r="C33" s="163" t="str">
        <f t="shared" si="0"/>
        <v/>
      </c>
      <c r="D33" s="412" t="str">
        <f t="shared" si="1"/>
        <v/>
      </c>
      <c r="E33" s="413"/>
      <c r="F33" s="252" t="str">
        <f t="shared" si="2"/>
        <v/>
      </c>
      <c r="G33" s="153" t="str">
        <f t="shared" si="3"/>
        <v/>
      </c>
      <c r="H33" s="134" t="str">
        <f t="shared" si="4"/>
        <v/>
      </c>
      <c r="I33" s="15"/>
      <c r="J33" s="9" t="str">
        <f t="shared" si="8"/>
        <v/>
      </c>
      <c r="K33" s="291" t="str">
        <f t="shared" si="5"/>
        <v/>
      </c>
      <c r="L33" s="202"/>
      <c r="M33" s="10">
        <f t="shared" ref="M33:M40" si="12">IF(I33,"1:0:0"-I33,0)</f>
        <v>0</v>
      </c>
      <c r="N33" s="133" t="str">
        <f t="shared" si="6"/>
        <v/>
      </c>
    </row>
    <row r="34" spans="1:14" ht="19.899999999999999" customHeight="1" x14ac:dyDescent="0.2">
      <c r="A34" s="19"/>
      <c r="B34" s="135" t="str">
        <f t="shared" si="11"/>
        <v/>
      </c>
      <c r="C34" s="162" t="str">
        <f t="shared" si="0"/>
        <v/>
      </c>
      <c r="D34" s="414" t="str">
        <f t="shared" si="1"/>
        <v/>
      </c>
      <c r="E34" s="415"/>
      <c r="F34" s="253" t="str">
        <f t="shared" si="2"/>
        <v/>
      </c>
      <c r="G34" s="99" t="str">
        <f t="shared" si="3"/>
        <v/>
      </c>
      <c r="H34" s="138" t="str">
        <f t="shared" si="4"/>
        <v/>
      </c>
      <c r="I34" s="16"/>
      <c r="J34" s="11" t="str">
        <f t="shared" si="8"/>
        <v/>
      </c>
      <c r="K34" s="289" t="str">
        <f t="shared" si="5"/>
        <v/>
      </c>
      <c r="L34" s="203"/>
      <c r="M34" s="10">
        <f t="shared" si="12"/>
        <v>0</v>
      </c>
      <c r="N34" s="136" t="str">
        <f t="shared" si="6"/>
        <v/>
      </c>
    </row>
    <row r="35" spans="1:14" ht="19.899999999999999" customHeight="1" x14ac:dyDescent="0.2">
      <c r="A35" s="19"/>
      <c r="B35" s="135" t="str">
        <f t="shared" si="11"/>
        <v/>
      </c>
      <c r="C35" s="162" t="str">
        <f t="shared" si="0"/>
        <v/>
      </c>
      <c r="D35" s="414" t="str">
        <f t="shared" si="1"/>
        <v/>
      </c>
      <c r="E35" s="415"/>
      <c r="F35" s="253" t="str">
        <f t="shared" si="2"/>
        <v/>
      </c>
      <c r="G35" s="99" t="str">
        <f t="shared" si="3"/>
        <v/>
      </c>
      <c r="H35" s="138" t="str">
        <f t="shared" si="4"/>
        <v/>
      </c>
      <c r="I35" s="16"/>
      <c r="J35" s="11" t="str">
        <f t="shared" si="8"/>
        <v/>
      </c>
      <c r="K35" s="289" t="str">
        <f t="shared" si="5"/>
        <v/>
      </c>
      <c r="L35" s="203"/>
      <c r="M35" s="10"/>
      <c r="N35" s="136" t="str">
        <f t="shared" si="6"/>
        <v/>
      </c>
    </row>
    <row r="36" spans="1:14" ht="19.899999999999999" customHeight="1" x14ac:dyDescent="0.2">
      <c r="A36" s="19"/>
      <c r="B36" s="135" t="str">
        <f t="shared" si="11"/>
        <v/>
      </c>
      <c r="C36" s="162" t="str">
        <f t="shared" si="0"/>
        <v/>
      </c>
      <c r="D36" s="414" t="str">
        <f t="shared" si="1"/>
        <v/>
      </c>
      <c r="E36" s="415"/>
      <c r="F36" s="253" t="str">
        <f t="shared" si="2"/>
        <v/>
      </c>
      <c r="G36" s="99" t="str">
        <f t="shared" si="3"/>
        <v/>
      </c>
      <c r="H36" s="138" t="str">
        <f t="shared" si="4"/>
        <v/>
      </c>
      <c r="I36" s="16"/>
      <c r="J36" s="11" t="str">
        <f t="shared" si="8"/>
        <v/>
      </c>
      <c r="K36" s="289" t="str">
        <f t="shared" si="5"/>
        <v/>
      </c>
      <c r="L36" s="203"/>
      <c r="M36" s="10"/>
      <c r="N36" s="136" t="str">
        <f t="shared" si="6"/>
        <v/>
      </c>
    </row>
    <row r="37" spans="1:14" ht="19.899999999999999" customHeight="1" x14ac:dyDescent="0.2">
      <c r="A37" s="19"/>
      <c r="B37" s="135" t="str">
        <f t="shared" si="11"/>
        <v/>
      </c>
      <c r="C37" s="162" t="str">
        <f t="shared" si="0"/>
        <v/>
      </c>
      <c r="D37" s="414" t="str">
        <f t="shared" si="1"/>
        <v/>
      </c>
      <c r="E37" s="415"/>
      <c r="F37" s="253" t="str">
        <f t="shared" si="2"/>
        <v/>
      </c>
      <c r="G37" s="99" t="str">
        <f t="shared" si="3"/>
        <v/>
      </c>
      <c r="H37" s="138" t="str">
        <f t="shared" si="4"/>
        <v/>
      </c>
      <c r="I37" s="16"/>
      <c r="J37" s="11" t="str">
        <f t="shared" si="8"/>
        <v/>
      </c>
      <c r="K37" s="289" t="str">
        <f t="shared" si="5"/>
        <v/>
      </c>
      <c r="L37" s="203"/>
      <c r="M37" s="10">
        <f t="shared" si="12"/>
        <v>0</v>
      </c>
      <c r="N37" s="136" t="str">
        <f t="shared" si="6"/>
        <v/>
      </c>
    </row>
    <row r="38" spans="1:14" ht="19.899999999999999" customHeight="1" x14ac:dyDescent="0.2">
      <c r="A38" s="19"/>
      <c r="B38" s="135" t="str">
        <f t="shared" si="11"/>
        <v/>
      </c>
      <c r="C38" s="162" t="str">
        <f t="shared" si="0"/>
        <v/>
      </c>
      <c r="D38" s="414" t="str">
        <f t="shared" si="1"/>
        <v/>
      </c>
      <c r="E38" s="415"/>
      <c r="F38" s="253" t="str">
        <f t="shared" si="2"/>
        <v/>
      </c>
      <c r="G38" s="99" t="str">
        <f t="shared" si="3"/>
        <v/>
      </c>
      <c r="H38" s="138" t="str">
        <f t="shared" si="4"/>
        <v/>
      </c>
      <c r="I38" s="16"/>
      <c r="J38" s="11" t="str">
        <f t="shared" si="8"/>
        <v/>
      </c>
      <c r="K38" s="289" t="str">
        <f t="shared" si="5"/>
        <v/>
      </c>
      <c r="L38" s="203"/>
      <c r="M38" s="10">
        <f t="shared" si="12"/>
        <v>0</v>
      </c>
      <c r="N38" s="136" t="str">
        <f t="shared" si="6"/>
        <v/>
      </c>
    </row>
    <row r="39" spans="1:14" ht="19.899999999999999" customHeight="1" x14ac:dyDescent="0.2">
      <c r="A39" s="19"/>
      <c r="B39" s="135" t="str">
        <f t="shared" si="11"/>
        <v/>
      </c>
      <c r="C39" s="162" t="str">
        <f t="shared" si="0"/>
        <v/>
      </c>
      <c r="D39" s="414" t="str">
        <f t="shared" si="1"/>
        <v/>
      </c>
      <c r="E39" s="415"/>
      <c r="F39" s="253" t="str">
        <f t="shared" si="2"/>
        <v/>
      </c>
      <c r="G39" s="99" t="str">
        <f t="shared" si="3"/>
        <v/>
      </c>
      <c r="H39" s="138" t="str">
        <f t="shared" si="4"/>
        <v/>
      </c>
      <c r="I39" s="16"/>
      <c r="J39" s="11" t="str">
        <f t="shared" si="8"/>
        <v/>
      </c>
      <c r="K39" s="289" t="str">
        <f t="shared" si="5"/>
        <v/>
      </c>
      <c r="L39" s="203"/>
      <c r="M39" s="10">
        <f t="shared" si="12"/>
        <v>0</v>
      </c>
      <c r="N39" s="136" t="str">
        <f t="shared" si="6"/>
        <v/>
      </c>
    </row>
    <row r="40" spans="1:14" ht="19.899999999999999" customHeight="1" thickBot="1" x14ac:dyDescent="0.25">
      <c r="A40" s="131"/>
      <c r="B40" s="139" t="str">
        <f t="shared" si="11"/>
        <v/>
      </c>
      <c r="C40" s="164" t="str">
        <f t="shared" si="0"/>
        <v/>
      </c>
      <c r="D40" s="410" t="str">
        <f t="shared" si="1"/>
        <v/>
      </c>
      <c r="E40" s="411"/>
      <c r="F40" s="254" t="str">
        <f t="shared" si="2"/>
        <v/>
      </c>
      <c r="G40" s="156" t="str">
        <f t="shared" si="3"/>
        <v/>
      </c>
      <c r="H40" s="141" t="str">
        <f t="shared" si="4"/>
        <v/>
      </c>
      <c r="I40" s="17"/>
      <c r="J40" s="12" t="str">
        <f t="shared" si="8"/>
        <v/>
      </c>
      <c r="K40" s="290" t="str">
        <f t="shared" si="5"/>
        <v/>
      </c>
      <c r="L40" s="207"/>
      <c r="M40" s="10">
        <f t="shared" si="12"/>
        <v>0</v>
      </c>
      <c r="N40" s="140" t="str">
        <f t="shared" si="6"/>
        <v/>
      </c>
    </row>
    <row r="41" spans="1:14" ht="15.75" thickBot="1" x14ac:dyDescent="0.25">
      <c r="A41" s="2"/>
      <c r="B41" s="2"/>
      <c r="C41" s="2"/>
      <c r="D41" s="62"/>
      <c r="E41" s="2"/>
      <c r="F41" s="67"/>
      <c r="G41" s="2"/>
      <c r="H41" s="2"/>
      <c r="I41" s="2"/>
      <c r="J41" s="3"/>
      <c r="K41" s="3"/>
      <c r="L41" s="3"/>
    </row>
    <row r="42" spans="1:14" ht="19.899999999999999" customHeight="1" x14ac:dyDescent="0.2">
      <c r="A42" s="395" t="s">
        <v>70</v>
      </c>
      <c r="B42" s="396"/>
      <c r="C42" s="396"/>
      <c r="D42" s="396"/>
      <c r="E42" s="396"/>
      <c r="F42" s="397"/>
      <c r="G42" s="398" t="s">
        <v>66</v>
      </c>
      <c r="H42" s="396"/>
      <c r="I42" s="396"/>
      <c r="J42" s="396"/>
      <c r="K42" s="396"/>
      <c r="L42" s="399"/>
    </row>
    <row r="43" spans="1:14" ht="19.899999999999999" customHeight="1" x14ac:dyDescent="0.2">
      <c r="A43" s="385" t="s">
        <v>65</v>
      </c>
      <c r="B43" s="386"/>
      <c r="C43" s="386"/>
      <c r="D43" s="386"/>
      <c r="E43" s="386"/>
      <c r="F43" s="387"/>
      <c r="G43" s="400" t="s">
        <v>67</v>
      </c>
      <c r="H43" s="386"/>
      <c r="I43" s="386"/>
      <c r="J43" s="386"/>
      <c r="K43" s="386"/>
      <c r="L43" s="401"/>
    </row>
    <row r="44" spans="1:14" ht="19.899999999999999" customHeight="1" thickBot="1" x14ac:dyDescent="0.25">
      <c r="A44" s="385" t="s">
        <v>69</v>
      </c>
      <c r="B44" s="386"/>
      <c r="C44" s="386"/>
      <c r="D44" s="386"/>
      <c r="E44" s="386"/>
      <c r="F44" s="387"/>
      <c r="G44" s="388" t="s">
        <v>68</v>
      </c>
      <c r="H44" s="389"/>
      <c r="I44" s="389"/>
      <c r="J44" s="389"/>
      <c r="K44" s="389"/>
      <c r="L44" s="390"/>
    </row>
    <row r="45" spans="1:14" ht="15" x14ac:dyDescent="0.2">
      <c r="A45" s="3"/>
      <c r="B45" s="3"/>
      <c r="C45" s="3"/>
      <c r="D45" s="62"/>
      <c r="E45" s="2"/>
      <c r="F45" s="67"/>
      <c r="G45" s="2"/>
      <c r="H45" s="3"/>
      <c r="I45" s="2"/>
      <c r="J45" s="3"/>
      <c r="K45" s="3"/>
      <c r="L45" s="3"/>
    </row>
  </sheetData>
  <sheetProtection sheet="1" objects="1" scenarios="1"/>
  <mergeCells count="50">
    <mergeCell ref="A44:F44"/>
    <mergeCell ref="G44:L44"/>
    <mergeCell ref="A3:D3"/>
    <mergeCell ref="A1:G1"/>
    <mergeCell ref="A2:G2"/>
    <mergeCell ref="J2:K2"/>
    <mergeCell ref="J3:K3"/>
    <mergeCell ref="A42:F42"/>
    <mergeCell ref="A43:F43"/>
    <mergeCell ref="G42:L42"/>
    <mergeCell ref="G43:L43"/>
    <mergeCell ref="J5:K5"/>
    <mergeCell ref="J6:K6"/>
    <mergeCell ref="A4:E4"/>
    <mergeCell ref="A6:B6"/>
    <mergeCell ref="D6:G6"/>
    <mergeCell ref="J4:K4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9:E39"/>
    <mergeCell ref="D40:E40"/>
    <mergeCell ref="D35:E35"/>
    <mergeCell ref="D36:E36"/>
    <mergeCell ref="D37:E37"/>
    <mergeCell ref="D38:E38"/>
  </mergeCells>
  <phoneticPr fontId="0" type="noConversion"/>
  <conditionalFormatting sqref="J9:K40">
    <cfRule type="cellIs" dxfId="9" priority="1" stopIfTrue="1" operator="lessThan">
      <formula>4</formula>
    </cfRule>
  </conditionalFormatting>
  <dataValidations count="2">
    <dataValidation type="decimal" allowBlank="1" showInputMessage="1" showErrorMessage="1" errorTitle="CHYBA !" error="Lze zadávat pouze desetinná čísla_x000a_v rozmezí -10,00 ... +10,00  m/s_x000a_====================" sqref="E32 E40 E24" xr:uid="{00000000-0002-0000-0200-000000000000}">
      <formula1>-10</formula1>
      <formula2>10</formula2>
    </dataValidation>
    <dataValidation type="list" allowBlank="1" showInputMessage="1" showErrorMessage="1" sqref="A6" xr:uid="{00000000-0002-0000-0200-000001000000}">
      <formula1>TRACK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79" fitToHeight="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>
    <pageSetUpPr fitToPage="1"/>
  </sheetPr>
  <dimension ref="A1:R43"/>
  <sheetViews>
    <sheetView showGridLines="0" zoomScale="70" workbookViewId="0">
      <selection sqref="A1:G1"/>
    </sheetView>
  </sheetViews>
  <sheetFormatPr defaultColWidth="0" defaultRowHeight="12.75" zeroHeight="1" x14ac:dyDescent="0.2"/>
  <cols>
    <col min="1" max="3" width="6.28515625" style="1" customWidth="1"/>
    <col min="4" max="4" width="28.7109375" style="58" bestFit="1" customWidth="1"/>
    <col min="5" max="5" width="9.28515625" style="1" bestFit="1" customWidth="1"/>
    <col min="6" max="6" width="17.28515625" style="61" bestFit="1" customWidth="1"/>
    <col min="7" max="7" width="10.42578125" style="1" bestFit="1" customWidth="1"/>
    <col min="8" max="8" width="6.28515625" style="1" customWidth="1"/>
    <col min="9" max="9" width="15.7109375" style="1" customWidth="1"/>
    <col min="10" max="11" width="6.7109375" style="1" customWidth="1"/>
    <col min="12" max="12" width="9" style="1" customWidth="1"/>
    <col min="13" max="13" width="9.140625" style="1" hidden="1" customWidth="1"/>
    <col min="14" max="14" width="11.5703125" style="1" bestFit="1" customWidth="1"/>
    <col min="15" max="15" width="0" style="1" hidden="1" customWidth="1"/>
    <col min="16" max="16" width="11.28515625" style="1" hidden="1" customWidth="1"/>
    <col min="17" max="17" width="0" style="1" hidden="1" customWidth="1"/>
    <col min="18" max="18" width="20" style="1" hidden="1" customWidth="1"/>
    <col min="19" max="16384" width="0" style="1" hidden="1"/>
  </cols>
  <sheetData>
    <row r="1" spans="1:17" ht="26.1" customHeight="1" x14ac:dyDescent="0.3">
      <c r="A1" s="392" t="s">
        <v>78</v>
      </c>
      <c r="B1" s="392"/>
      <c r="C1" s="392"/>
      <c r="D1" s="392"/>
      <c r="E1" s="392"/>
      <c r="F1" s="392"/>
      <c r="G1" s="392"/>
      <c r="H1" s="71"/>
      <c r="I1" s="72" t="s">
        <v>64</v>
      </c>
      <c r="J1" s="71"/>
      <c r="K1" s="71"/>
      <c r="L1" s="71"/>
    </row>
    <row r="2" spans="1:17" ht="24.95" customHeight="1" thickBot="1" x14ac:dyDescent="0.25">
      <c r="A2" s="393" t="str">
        <f>"Název závodů: "&amp;SEZNAM!$D$2</f>
        <v xml:space="preserve">Název závodů: </v>
      </c>
      <c r="B2" s="393"/>
      <c r="C2" s="393"/>
      <c r="D2" s="393"/>
      <c r="E2" s="393"/>
      <c r="F2" s="393"/>
      <c r="G2" s="393"/>
      <c r="H2" s="27"/>
      <c r="I2" s="201"/>
      <c r="J2" s="394"/>
      <c r="K2" s="394"/>
      <c r="L2" s="27"/>
    </row>
    <row r="3" spans="1:17" ht="24.95" customHeight="1" thickTop="1" thickBot="1" x14ac:dyDescent="0.25">
      <c r="A3" s="391" t="str">
        <f>"Místo: "&amp;SEZNAM!$D$4</f>
        <v xml:space="preserve">Místo: </v>
      </c>
      <c r="B3" s="391"/>
      <c r="C3" s="391"/>
      <c r="D3" s="391"/>
      <c r="E3" s="68" t="s">
        <v>22</v>
      </c>
      <c r="F3" s="264">
        <f>DATKON</f>
        <v>0</v>
      </c>
      <c r="G3" s="54"/>
      <c r="H3" s="70"/>
      <c r="I3" s="201"/>
      <c r="J3" s="394"/>
      <c r="K3" s="394"/>
      <c r="L3" s="55"/>
    </row>
    <row r="4" spans="1:17" ht="24.95" customHeight="1" thickTop="1" thickBot="1" x14ac:dyDescent="0.25">
      <c r="A4" s="402" t="str">
        <f>"Pořadatel: "&amp;SEZNAM!$D$5</f>
        <v xml:space="preserve">Pořadatel: </v>
      </c>
      <c r="B4" s="402"/>
      <c r="C4" s="402"/>
      <c r="D4" s="402"/>
      <c r="E4" s="402"/>
      <c r="F4" s="75" t="s">
        <v>38</v>
      </c>
      <c r="G4" s="73"/>
      <c r="H4" s="23"/>
      <c r="I4" s="201"/>
      <c r="J4" s="394"/>
      <c r="K4" s="394"/>
      <c r="L4" s="69"/>
    </row>
    <row r="5" spans="1:17" ht="24.95" customHeight="1" thickTop="1" thickBot="1" x14ac:dyDescent="0.25">
      <c r="A5" s="13" t="s">
        <v>39</v>
      </c>
      <c r="B5" s="13"/>
      <c r="C5" s="24"/>
      <c r="D5" s="1" t="s">
        <v>63</v>
      </c>
      <c r="F5" s="65"/>
      <c r="G5" s="13"/>
      <c r="H5" s="13"/>
      <c r="I5" s="201"/>
      <c r="J5" s="394"/>
      <c r="K5" s="394"/>
      <c r="L5" s="13"/>
    </row>
    <row r="6" spans="1:17" ht="26.1" customHeight="1" thickBot="1" x14ac:dyDescent="0.25">
      <c r="A6" s="403">
        <v>400</v>
      </c>
      <c r="B6" s="404"/>
      <c r="C6" s="199"/>
      <c r="D6" s="405"/>
      <c r="E6" s="406"/>
      <c r="F6" s="406"/>
      <c r="G6" s="407"/>
      <c r="H6" s="200"/>
      <c r="I6" s="201"/>
      <c r="J6" s="394"/>
      <c r="K6" s="394"/>
      <c r="L6" s="200"/>
    </row>
    <row r="7" spans="1:17" ht="12" customHeight="1" thickBot="1" x14ac:dyDescent="0.25"/>
    <row r="8" spans="1:17" ht="20.25" thickBot="1" x14ac:dyDescent="0.25">
      <c r="A8" s="5" t="s">
        <v>0</v>
      </c>
      <c r="B8" s="57" t="s">
        <v>35</v>
      </c>
      <c r="C8" s="57" t="s">
        <v>62</v>
      </c>
      <c r="D8" s="408" t="s">
        <v>99</v>
      </c>
      <c r="E8" s="409"/>
      <c r="F8" s="66" t="s">
        <v>98</v>
      </c>
      <c r="G8" s="6" t="s">
        <v>60</v>
      </c>
      <c r="H8" s="6" t="s">
        <v>1</v>
      </c>
      <c r="I8" s="7" t="s">
        <v>2</v>
      </c>
      <c r="J8" s="6" t="s">
        <v>3</v>
      </c>
      <c r="K8" s="6" t="s">
        <v>4</v>
      </c>
      <c r="L8" s="8" t="s">
        <v>61</v>
      </c>
      <c r="M8" s="57" t="s">
        <v>62</v>
      </c>
    </row>
    <row r="9" spans="1:17" ht="19.899999999999999" customHeight="1" x14ac:dyDescent="0.2">
      <c r="A9" s="149"/>
      <c r="B9" s="161" t="str">
        <f>IF(ISNUMBER(I9),RANK(K9,$K$9:$K$38),"")</f>
        <v/>
      </c>
      <c r="C9" s="161" t="str">
        <f t="shared" ref="C9:C38" si="0">IF(A9,VLOOKUP(A9,Seznam,8),"")</f>
        <v/>
      </c>
      <c r="D9" s="412" t="str">
        <f t="shared" ref="D9:D38" si="1">IF(A9,PROPER(VLOOKUP(A9,Seznam,3)),"")</f>
        <v/>
      </c>
      <c r="E9" s="413"/>
      <c r="F9" s="252" t="str">
        <f t="shared" ref="F9:F38" si="2">IF(A9,VLOOKUP(A9,Seznam,4),"")</f>
        <v/>
      </c>
      <c r="G9" s="153" t="s">
        <v>116</v>
      </c>
      <c r="H9" s="134" t="str">
        <f t="shared" ref="H9:H38" si="3">IF(A9,VLOOKUP(A9,Seznam,6),"")</f>
        <v/>
      </c>
      <c r="I9" s="15"/>
      <c r="J9" s="142"/>
      <c r="K9" s="9" t="str">
        <f t="shared" ref="K9:K38" si="4">IF(ISNUMBER(I9),IF(M9="M",TRUNC((Qkoef-I9/VLOOKUP(H9,TMALE,MATCH($A$6,TRACK,0)+1))*1000/(Qkoef-1))*(I9&lt;(1+Qkoef)*VLOOKUP(H9,TMALE,MATCH($A$6,TRACK,0)+1)),TRUNC((Qkoef-I9/VLOOKUP(H9,TFEMALE,MATCH($A$6,TRACK,0)+1))*1000/(Qkoef-1))*(I9&lt;(1+Qkoef)*VLOOKUP(H9,TFEMALE,MATCH($A$6,TRACK,0)+1))),"")</f>
        <v/>
      </c>
      <c r="L9" s="202"/>
      <c r="M9" s="151" t="str">
        <f t="shared" ref="M9:M38" si="5">IF(A9,VLOOKUP(A9,Seznam,2),"")</f>
        <v/>
      </c>
      <c r="N9" s="25"/>
      <c r="O9" s="10"/>
      <c r="P9" s="145"/>
      <c r="Q9" s="144"/>
    </row>
    <row r="10" spans="1:17" ht="19.899999999999999" customHeight="1" x14ac:dyDescent="0.2">
      <c r="A10" s="150"/>
      <c r="B10" s="148" t="str">
        <f>IF(ISNUMBER(I10),RANK(K10,$K$9:$K$38),"")</f>
        <v/>
      </c>
      <c r="C10" s="148" t="str">
        <f t="shared" si="0"/>
        <v/>
      </c>
      <c r="D10" s="414" t="str">
        <f t="shared" si="1"/>
        <v/>
      </c>
      <c r="E10" s="415"/>
      <c r="F10" s="253" t="str">
        <f t="shared" si="2"/>
        <v/>
      </c>
      <c r="G10" s="225" t="str">
        <f t="shared" ref="G10:G37" si="6">IF(A10,VLOOKUP(A10,Seznam,5),"")</f>
        <v/>
      </c>
      <c r="H10" s="138" t="str">
        <f t="shared" si="3"/>
        <v/>
      </c>
      <c r="I10" s="16"/>
      <c r="J10" s="143"/>
      <c r="K10" s="292" t="str">
        <f t="shared" si="4"/>
        <v/>
      </c>
      <c r="L10" s="203"/>
      <c r="M10" s="152" t="str">
        <f t="shared" si="5"/>
        <v/>
      </c>
      <c r="N10" s="25"/>
      <c r="O10" s="10"/>
      <c r="Q10" s="14"/>
    </row>
    <row r="11" spans="1:17" ht="19.899999999999999" customHeight="1" x14ac:dyDescent="0.2">
      <c r="A11" s="150"/>
      <c r="B11" s="148" t="str">
        <f t="shared" ref="B11:B38" si="7">IF(ISNUMBER(I11),RANK(K11,$K$9:$K$38),"")</f>
        <v/>
      </c>
      <c r="C11" s="148" t="str">
        <f t="shared" si="0"/>
        <v/>
      </c>
      <c r="D11" s="414" t="str">
        <f t="shared" si="1"/>
        <v/>
      </c>
      <c r="E11" s="415"/>
      <c r="F11" s="253" t="str">
        <f t="shared" si="2"/>
        <v/>
      </c>
      <c r="G11" s="99" t="str">
        <f t="shared" si="6"/>
        <v/>
      </c>
      <c r="H11" s="138" t="str">
        <f t="shared" si="3"/>
        <v/>
      </c>
      <c r="I11" s="16"/>
      <c r="J11" s="143"/>
      <c r="K11" s="292" t="str">
        <f t="shared" si="4"/>
        <v/>
      </c>
      <c r="L11" s="203"/>
      <c r="M11" s="152" t="str">
        <f t="shared" si="5"/>
        <v/>
      </c>
    </row>
    <row r="12" spans="1:17" ht="19.899999999999999" customHeight="1" x14ac:dyDescent="0.2">
      <c r="A12" s="150"/>
      <c r="B12" s="148" t="str">
        <f t="shared" si="7"/>
        <v/>
      </c>
      <c r="C12" s="148" t="str">
        <f t="shared" si="0"/>
        <v/>
      </c>
      <c r="D12" s="414" t="str">
        <f t="shared" si="1"/>
        <v/>
      </c>
      <c r="E12" s="415"/>
      <c r="F12" s="253" t="str">
        <f t="shared" si="2"/>
        <v/>
      </c>
      <c r="G12" s="99" t="str">
        <f t="shared" si="6"/>
        <v/>
      </c>
      <c r="H12" s="138" t="str">
        <f t="shared" si="3"/>
        <v/>
      </c>
      <c r="I12" s="16"/>
      <c r="J12" s="143"/>
      <c r="K12" s="292" t="str">
        <f t="shared" si="4"/>
        <v/>
      </c>
      <c r="L12" s="203"/>
      <c r="M12" s="152" t="str">
        <f t="shared" si="5"/>
        <v/>
      </c>
    </row>
    <row r="13" spans="1:17" ht="19.899999999999999" customHeight="1" x14ac:dyDescent="0.2">
      <c r="A13" s="150"/>
      <c r="B13" s="148" t="str">
        <f t="shared" si="7"/>
        <v/>
      </c>
      <c r="C13" s="148" t="str">
        <f t="shared" si="0"/>
        <v/>
      </c>
      <c r="D13" s="414" t="str">
        <f t="shared" si="1"/>
        <v/>
      </c>
      <c r="E13" s="415"/>
      <c r="F13" s="253" t="str">
        <f t="shared" si="2"/>
        <v/>
      </c>
      <c r="G13" s="99" t="str">
        <f t="shared" si="6"/>
        <v/>
      </c>
      <c r="H13" s="138" t="str">
        <f t="shared" si="3"/>
        <v/>
      </c>
      <c r="I13" s="16"/>
      <c r="J13" s="143"/>
      <c r="K13" s="292" t="str">
        <f t="shared" si="4"/>
        <v/>
      </c>
      <c r="L13" s="203"/>
      <c r="M13" s="152" t="str">
        <f t="shared" si="5"/>
        <v/>
      </c>
    </row>
    <row r="14" spans="1:17" ht="19.899999999999999" customHeight="1" x14ac:dyDescent="0.2">
      <c r="A14" s="150"/>
      <c r="B14" s="148" t="str">
        <f t="shared" si="7"/>
        <v/>
      </c>
      <c r="C14" s="148" t="str">
        <f t="shared" si="0"/>
        <v/>
      </c>
      <c r="D14" s="414" t="str">
        <f t="shared" si="1"/>
        <v/>
      </c>
      <c r="E14" s="415"/>
      <c r="F14" s="253" t="str">
        <f t="shared" si="2"/>
        <v/>
      </c>
      <c r="G14" s="99" t="str">
        <f t="shared" si="6"/>
        <v/>
      </c>
      <c r="H14" s="138" t="str">
        <f t="shared" si="3"/>
        <v/>
      </c>
      <c r="I14" s="16"/>
      <c r="J14" s="143"/>
      <c r="K14" s="292" t="str">
        <f t="shared" si="4"/>
        <v/>
      </c>
      <c r="L14" s="203"/>
      <c r="M14" s="152" t="str">
        <f t="shared" si="5"/>
        <v/>
      </c>
    </row>
    <row r="15" spans="1:17" ht="19.899999999999999" customHeight="1" x14ac:dyDescent="0.2">
      <c r="A15" s="150"/>
      <c r="B15" s="148" t="str">
        <f t="shared" si="7"/>
        <v/>
      </c>
      <c r="C15" s="148" t="str">
        <f t="shared" si="0"/>
        <v/>
      </c>
      <c r="D15" s="414" t="str">
        <f t="shared" si="1"/>
        <v/>
      </c>
      <c r="E15" s="415"/>
      <c r="F15" s="253" t="str">
        <f t="shared" si="2"/>
        <v/>
      </c>
      <c r="G15" s="99" t="str">
        <f t="shared" si="6"/>
        <v/>
      </c>
      <c r="H15" s="138" t="str">
        <f t="shared" si="3"/>
        <v/>
      </c>
      <c r="I15" s="16"/>
      <c r="J15" s="143"/>
      <c r="K15" s="292" t="str">
        <f t="shared" si="4"/>
        <v/>
      </c>
      <c r="L15" s="203"/>
      <c r="M15" s="152" t="str">
        <f t="shared" si="5"/>
        <v/>
      </c>
    </row>
    <row r="16" spans="1:17" ht="19.899999999999999" customHeight="1" x14ac:dyDescent="0.2">
      <c r="A16" s="150"/>
      <c r="B16" s="148" t="str">
        <f t="shared" si="7"/>
        <v/>
      </c>
      <c r="C16" s="148" t="str">
        <f t="shared" si="0"/>
        <v/>
      </c>
      <c r="D16" s="414" t="str">
        <f t="shared" si="1"/>
        <v/>
      </c>
      <c r="E16" s="415"/>
      <c r="F16" s="253" t="str">
        <f t="shared" si="2"/>
        <v/>
      </c>
      <c r="G16" s="99" t="str">
        <f t="shared" si="6"/>
        <v/>
      </c>
      <c r="H16" s="138" t="str">
        <f t="shared" si="3"/>
        <v/>
      </c>
      <c r="I16" s="16"/>
      <c r="J16" s="143"/>
      <c r="K16" s="292" t="str">
        <f t="shared" si="4"/>
        <v/>
      </c>
      <c r="L16" s="203"/>
      <c r="M16" s="152" t="str">
        <f t="shared" si="5"/>
        <v/>
      </c>
      <c r="N16" s="13"/>
    </row>
    <row r="17" spans="1:14" ht="19.899999999999999" customHeight="1" x14ac:dyDescent="0.2">
      <c r="A17" s="150"/>
      <c r="B17" s="148" t="str">
        <f t="shared" si="7"/>
        <v/>
      </c>
      <c r="C17" s="148" t="str">
        <f t="shared" si="0"/>
        <v/>
      </c>
      <c r="D17" s="414" t="str">
        <f t="shared" si="1"/>
        <v/>
      </c>
      <c r="E17" s="415"/>
      <c r="F17" s="253" t="str">
        <f t="shared" si="2"/>
        <v/>
      </c>
      <c r="G17" s="99" t="str">
        <f t="shared" si="6"/>
        <v/>
      </c>
      <c r="H17" s="138" t="str">
        <f t="shared" si="3"/>
        <v/>
      </c>
      <c r="I17" s="16"/>
      <c r="J17" s="143"/>
      <c r="K17" s="292" t="str">
        <f t="shared" si="4"/>
        <v/>
      </c>
      <c r="L17" s="203"/>
      <c r="M17" s="152" t="str">
        <f t="shared" si="5"/>
        <v/>
      </c>
      <c r="N17" s="13"/>
    </row>
    <row r="18" spans="1:14" ht="19.899999999999999" customHeight="1" x14ac:dyDescent="0.2">
      <c r="A18" s="150"/>
      <c r="B18" s="148" t="str">
        <f t="shared" si="7"/>
        <v/>
      </c>
      <c r="C18" s="148" t="str">
        <f t="shared" si="0"/>
        <v/>
      </c>
      <c r="D18" s="414" t="str">
        <f t="shared" si="1"/>
        <v/>
      </c>
      <c r="E18" s="415"/>
      <c r="F18" s="253" t="str">
        <f t="shared" si="2"/>
        <v/>
      </c>
      <c r="G18" s="99" t="str">
        <f t="shared" si="6"/>
        <v/>
      </c>
      <c r="H18" s="138" t="str">
        <f t="shared" si="3"/>
        <v/>
      </c>
      <c r="I18" s="16"/>
      <c r="J18" s="143"/>
      <c r="K18" s="292" t="str">
        <f t="shared" si="4"/>
        <v/>
      </c>
      <c r="L18" s="203"/>
      <c r="M18" s="152" t="str">
        <f t="shared" si="5"/>
        <v/>
      </c>
      <c r="N18" s="13"/>
    </row>
    <row r="19" spans="1:14" ht="19.899999999999999" customHeight="1" x14ac:dyDescent="0.2">
      <c r="A19" s="150"/>
      <c r="B19" s="148" t="str">
        <f t="shared" si="7"/>
        <v/>
      </c>
      <c r="C19" s="148" t="str">
        <f t="shared" si="0"/>
        <v/>
      </c>
      <c r="D19" s="414" t="str">
        <f t="shared" si="1"/>
        <v/>
      </c>
      <c r="E19" s="415"/>
      <c r="F19" s="253" t="str">
        <f t="shared" si="2"/>
        <v/>
      </c>
      <c r="G19" s="99" t="str">
        <f t="shared" si="6"/>
        <v/>
      </c>
      <c r="H19" s="138" t="str">
        <f t="shared" si="3"/>
        <v/>
      </c>
      <c r="I19" s="16"/>
      <c r="J19" s="143"/>
      <c r="K19" s="292" t="str">
        <f t="shared" si="4"/>
        <v/>
      </c>
      <c r="L19" s="203"/>
      <c r="M19" s="152" t="str">
        <f t="shared" si="5"/>
        <v/>
      </c>
      <c r="N19" s="13"/>
    </row>
    <row r="20" spans="1:14" ht="19.899999999999999" customHeight="1" x14ac:dyDescent="0.2">
      <c r="A20" s="150"/>
      <c r="B20" s="148" t="str">
        <f t="shared" si="7"/>
        <v/>
      </c>
      <c r="C20" s="148" t="str">
        <f t="shared" si="0"/>
        <v/>
      </c>
      <c r="D20" s="414" t="str">
        <f t="shared" si="1"/>
        <v/>
      </c>
      <c r="E20" s="415"/>
      <c r="F20" s="253" t="str">
        <f t="shared" si="2"/>
        <v/>
      </c>
      <c r="G20" s="99" t="str">
        <f t="shared" si="6"/>
        <v/>
      </c>
      <c r="H20" s="138" t="str">
        <f t="shared" si="3"/>
        <v/>
      </c>
      <c r="I20" s="16"/>
      <c r="J20" s="143"/>
      <c r="K20" s="292" t="str">
        <f t="shared" si="4"/>
        <v/>
      </c>
      <c r="L20" s="203"/>
      <c r="M20" s="152" t="str">
        <f t="shared" si="5"/>
        <v/>
      </c>
      <c r="N20" s="13"/>
    </row>
    <row r="21" spans="1:14" ht="19.899999999999999" customHeight="1" x14ac:dyDescent="0.2">
      <c r="A21" s="150"/>
      <c r="B21" s="148" t="str">
        <f t="shared" si="7"/>
        <v/>
      </c>
      <c r="C21" s="148" t="str">
        <f t="shared" si="0"/>
        <v/>
      </c>
      <c r="D21" s="414" t="str">
        <f t="shared" si="1"/>
        <v/>
      </c>
      <c r="E21" s="415"/>
      <c r="F21" s="253" t="str">
        <f t="shared" si="2"/>
        <v/>
      </c>
      <c r="G21" s="99" t="str">
        <f t="shared" si="6"/>
        <v/>
      </c>
      <c r="H21" s="138" t="str">
        <f t="shared" si="3"/>
        <v/>
      </c>
      <c r="I21" s="16"/>
      <c r="J21" s="143"/>
      <c r="K21" s="292" t="str">
        <f t="shared" si="4"/>
        <v/>
      </c>
      <c r="L21" s="203"/>
      <c r="M21" s="152" t="str">
        <f t="shared" si="5"/>
        <v/>
      </c>
      <c r="N21" s="13"/>
    </row>
    <row r="22" spans="1:14" ht="19.899999999999999" customHeight="1" x14ac:dyDescent="0.2">
      <c r="A22" s="150"/>
      <c r="B22" s="148" t="str">
        <f t="shared" si="7"/>
        <v/>
      </c>
      <c r="C22" s="148" t="str">
        <f t="shared" si="0"/>
        <v/>
      </c>
      <c r="D22" s="414" t="str">
        <f t="shared" si="1"/>
        <v/>
      </c>
      <c r="E22" s="415"/>
      <c r="F22" s="253" t="str">
        <f t="shared" si="2"/>
        <v/>
      </c>
      <c r="G22" s="99" t="str">
        <f t="shared" si="6"/>
        <v/>
      </c>
      <c r="H22" s="138" t="str">
        <f t="shared" si="3"/>
        <v/>
      </c>
      <c r="I22" s="16"/>
      <c r="J22" s="143"/>
      <c r="K22" s="292" t="str">
        <f t="shared" si="4"/>
        <v/>
      </c>
      <c r="L22" s="203"/>
      <c r="M22" s="152" t="str">
        <f t="shared" si="5"/>
        <v/>
      </c>
      <c r="N22" s="13"/>
    </row>
    <row r="23" spans="1:14" ht="19.899999999999999" customHeight="1" x14ac:dyDescent="0.2">
      <c r="A23" s="150"/>
      <c r="B23" s="148" t="str">
        <f t="shared" si="7"/>
        <v/>
      </c>
      <c r="C23" s="148" t="str">
        <f t="shared" si="0"/>
        <v/>
      </c>
      <c r="D23" s="414" t="str">
        <f t="shared" si="1"/>
        <v/>
      </c>
      <c r="E23" s="415"/>
      <c r="F23" s="253" t="str">
        <f t="shared" si="2"/>
        <v/>
      </c>
      <c r="G23" s="99" t="str">
        <f t="shared" si="6"/>
        <v/>
      </c>
      <c r="H23" s="138" t="str">
        <f t="shared" si="3"/>
        <v/>
      </c>
      <c r="I23" s="16"/>
      <c r="J23" s="143"/>
      <c r="K23" s="292" t="str">
        <f t="shared" si="4"/>
        <v/>
      </c>
      <c r="L23" s="203"/>
      <c r="M23" s="152" t="str">
        <f t="shared" si="5"/>
        <v/>
      </c>
      <c r="N23" s="13"/>
    </row>
    <row r="24" spans="1:14" ht="19.899999999999999" customHeight="1" x14ac:dyDescent="0.2">
      <c r="A24" s="150"/>
      <c r="B24" s="148" t="str">
        <f t="shared" si="7"/>
        <v/>
      </c>
      <c r="C24" s="148" t="str">
        <f t="shared" si="0"/>
        <v/>
      </c>
      <c r="D24" s="414" t="str">
        <f t="shared" si="1"/>
        <v/>
      </c>
      <c r="E24" s="415"/>
      <c r="F24" s="253" t="str">
        <f t="shared" si="2"/>
        <v/>
      </c>
      <c r="G24" s="99" t="str">
        <f t="shared" si="6"/>
        <v/>
      </c>
      <c r="H24" s="138" t="str">
        <f t="shared" si="3"/>
        <v/>
      </c>
      <c r="I24" s="16"/>
      <c r="J24" s="143"/>
      <c r="K24" s="292" t="str">
        <f t="shared" si="4"/>
        <v/>
      </c>
      <c r="L24" s="203"/>
      <c r="M24" s="152" t="str">
        <f t="shared" si="5"/>
        <v/>
      </c>
      <c r="N24" s="13"/>
    </row>
    <row r="25" spans="1:14" ht="19.899999999999999" customHeight="1" x14ac:dyDescent="0.2">
      <c r="A25" s="150"/>
      <c r="B25" s="148" t="str">
        <f t="shared" si="7"/>
        <v/>
      </c>
      <c r="C25" s="148" t="str">
        <f t="shared" si="0"/>
        <v/>
      </c>
      <c r="D25" s="414" t="str">
        <f t="shared" si="1"/>
        <v/>
      </c>
      <c r="E25" s="415"/>
      <c r="F25" s="253" t="str">
        <f t="shared" si="2"/>
        <v/>
      </c>
      <c r="G25" s="99" t="str">
        <f t="shared" si="6"/>
        <v/>
      </c>
      <c r="H25" s="138" t="str">
        <f t="shared" si="3"/>
        <v/>
      </c>
      <c r="I25" s="16"/>
      <c r="J25" s="143"/>
      <c r="K25" s="292" t="str">
        <f t="shared" si="4"/>
        <v/>
      </c>
      <c r="L25" s="203"/>
      <c r="M25" s="152" t="str">
        <f t="shared" si="5"/>
        <v/>
      </c>
      <c r="N25" s="13"/>
    </row>
    <row r="26" spans="1:14" ht="19.899999999999999" customHeight="1" x14ac:dyDescent="0.2">
      <c r="A26" s="150"/>
      <c r="B26" s="148" t="str">
        <f t="shared" si="7"/>
        <v/>
      </c>
      <c r="C26" s="148" t="str">
        <f t="shared" si="0"/>
        <v/>
      </c>
      <c r="D26" s="414" t="str">
        <f t="shared" si="1"/>
        <v/>
      </c>
      <c r="E26" s="415"/>
      <c r="F26" s="253" t="str">
        <f t="shared" si="2"/>
        <v/>
      </c>
      <c r="G26" s="99" t="str">
        <f t="shared" si="6"/>
        <v/>
      </c>
      <c r="H26" s="138" t="str">
        <f t="shared" si="3"/>
        <v/>
      </c>
      <c r="I26" s="16"/>
      <c r="J26" s="143"/>
      <c r="K26" s="292" t="str">
        <f t="shared" si="4"/>
        <v/>
      </c>
      <c r="L26" s="203"/>
      <c r="M26" s="152" t="str">
        <f t="shared" si="5"/>
        <v/>
      </c>
      <c r="N26" s="13"/>
    </row>
    <row r="27" spans="1:14" ht="19.899999999999999" customHeight="1" x14ac:dyDescent="0.2">
      <c r="A27" s="150"/>
      <c r="B27" s="148" t="str">
        <f t="shared" si="7"/>
        <v/>
      </c>
      <c r="C27" s="148" t="str">
        <f t="shared" si="0"/>
        <v/>
      </c>
      <c r="D27" s="414" t="str">
        <f t="shared" si="1"/>
        <v/>
      </c>
      <c r="E27" s="415"/>
      <c r="F27" s="253" t="str">
        <f t="shared" si="2"/>
        <v/>
      </c>
      <c r="G27" s="99" t="str">
        <f t="shared" si="6"/>
        <v/>
      </c>
      <c r="H27" s="138" t="str">
        <f t="shared" si="3"/>
        <v/>
      </c>
      <c r="I27" s="16"/>
      <c r="J27" s="143"/>
      <c r="K27" s="292" t="str">
        <f t="shared" si="4"/>
        <v/>
      </c>
      <c r="L27" s="203"/>
      <c r="M27" s="152" t="str">
        <f t="shared" si="5"/>
        <v/>
      </c>
      <c r="N27" s="13"/>
    </row>
    <row r="28" spans="1:14" ht="19.899999999999999" customHeight="1" x14ac:dyDescent="0.2">
      <c r="A28" s="150"/>
      <c r="B28" s="148" t="str">
        <f t="shared" si="7"/>
        <v/>
      </c>
      <c r="C28" s="148" t="str">
        <f t="shared" si="0"/>
        <v/>
      </c>
      <c r="D28" s="414" t="str">
        <f t="shared" si="1"/>
        <v/>
      </c>
      <c r="E28" s="415"/>
      <c r="F28" s="253" t="str">
        <f t="shared" si="2"/>
        <v/>
      </c>
      <c r="G28" s="99" t="str">
        <f t="shared" si="6"/>
        <v/>
      </c>
      <c r="H28" s="138" t="str">
        <f t="shared" si="3"/>
        <v/>
      </c>
      <c r="I28" s="16"/>
      <c r="J28" s="143"/>
      <c r="K28" s="292" t="str">
        <f t="shared" si="4"/>
        <v/>
      </c>
      <c r="L28" s="203"/>
      <c r="M28" s="152" t="str">
        <f t="shared" si="5"/>
        <v/>
      </c>
    </row>
    <row r="29" spans="1:14" ht="19.899999999999999" customHeight="1" x14ac:dyDescent="0.2">
      <c r="A29" s="150"/>
      <c r="B29" s="148" t="str">
        <f t="shared" si="7"/>
        <v/>
      </c>
      <c r="C29" s="148" t="str">
        <f t="shared" si="0"/>
        <v/>
      </c>
      <c r="D29" s="414" t="str">
        <f t="shared" si="1"/>
        <v/>
      </c>
      <c r="E29" s="415"/>
      <c r="F29" s="253" t="str">
        <f t="shared" si="2"/>
        <v/>
      </c>
      <c r="G29" s="99" t="str">
        <f t="shared" si="6"/>
        <v/>
      </c>
      <c r="H29" s="138" t="str">
        <f t="shared" si="3"/>
        <v/>
      </c>
      <c r="I29" s="16"/>
      <c r="J29" s="143"/>
      <c r="K29" s="292" t="str">
        <f t="shared" si="4"/>
        <v/>
      </c>
      <c r="L29" s="203"/>
      <c r="M29" s="152" t="str">
        <f t="shared" si="5"/>
        <v/>
      </c>
    </row>
    <row r="30" spans="1:14" ht="19.899999999999999" customHeight="1" x14ac:dyDescent="0.2">
      <c r="A30" s="150"/>
      <c r="B30" s="148" t="str">
        <f t="shared" si="7"/>
        <v/>
      </c>
      <c r="C30" s="148" t="str">
        <f t="shared" si="0"/>
        <v/>
      </c>
      <c r="D30" s="414" t="str">
        <f t="shared" si="1"/>
        <v/>
      </c>
      <c r="E30" s="415"/>
      <c r="F30" s="253" t="str">
        <f t="shared" si="2"/>
        <v/>
      </c>
      <c r="G30" s="99" t="str">
        <f t="shared" si="6"/>
        <v/>
      </c>
      <c r="H30" s="138" t="str">
        <f t="shared" si="3"/>
        <v/>
      </c>
      <c r="I30" s="16"/>
      <c r="J30" s="143"/>
      <c r="K30" s="292" t="str">
        <f t="shared" si="4"/>
        <v/>
      </c>
      <c r="L30" s="203"/>
      <c r="M30" s="152" t="str">
        <f t="shared" si="5"/>
        <v/>
      </c>
    </row>
    <row r="31" spans="1:14" ht="19.899999999999999" customHeight="1" x14ac:dyDescent="0.2">
      <c r="A31" s="150"/>
      <c r="B31" s="148" t="str">
        <f t="shared" si="7"/>
        <v/>
      </c>
      <c r="C31" s="148" t="str">
        <f t="shared" si="0"/>
        <v/>
      </c>
      <c r="D31" s="414" t="str">
        <f t="shared" si="1"/>
        <v/>
      </c>
      <c r="E31" s="415"/>
      <c r="F31" s="253" t="str">
        <f t="shared" si="2"/>
        <v/>
      </c>
      <c r="G31" s="99" t="str">
        <f t="shared" si="6"/>
        <v/>
      </c>
      <c r="H31" s="138" t="str">
        <f t="shared" si="3"/>
        <v/>
      </c>
      <c r="I31" s="16"/>
      <c r="J31" s="143"/>
      <c r="K31" s="292" t="str">
        <f t="shared" si="4"/>
        <v/>
      </c>
      <c r="L31" s="203"/>
      <c r="M31" s="152" t="str">
        <f t="shared" si="5"/>
        <v/>
      </c>
    </row>
    <row r="32" spans="1:14" ht="19.899999999999999" customHeight="1" x14ac:dyDescent="0.2">
      <c r="A32" s="150"/>
      <c r="B32" s="148" t="str">
        <f t="shared" si="7"/>
        <v/>
      </c>
      <c r="C32" s="148" t="str">
        <f t="shared" si="0"/>
        <v/>
      </c>
      <c r="D32" s="414" t="str">
        <f t="shared" si="1"/>
        <v/>
      </c>
      <c r="E32" s="415"/>
      <c r="F32" s="253" t="str">
        <f t="shared" si="2"/>
        <v/>
      </c>
      <c r="G32" s="99" t="str">
        <f t="shared" si="6"/>
        <v/>
      </c>
      <c r="H32" s="138" t="str">
        <f t="shared" si="3"/>
        <v/>
      </c>
      <c r="I32" s="16"/>
      <c r="J32" s="143"/>
      <c r="K32" s="292" t="str">
        <f t="shared" si="4"/>
        <v/>
      </c>
      <c r="L32" s="203"/>
      <c r="M32" s="152" t="str">
        <f t="shared" si="5"/>
        <v/>
      </c>
    </row>
    <row r="33" spans="1:13" ht="19.899999999999999" customHeight="1" x14ac:dyDescent="0.2">
      <c r="A33" s="150"/>
      <c r="B33" s="148" t="str">
        <f t="shared" si="7"/>
        <v/>
      </c>
      <c r="C33" s="148" t="str">
        <f t="shared" si="0"/>
        <v/>
      </c>
      <c r="D33" s="414" t="str">
        <f t="shared" si="1"/>
        <v/>
      </c>
      <c r="E33" s="415"/>
      <c r="F33" s="253" t="str">
        <f t="shared" si="2"/>
        <v/>
      </c>
      <c r="G33" s="99" t="str">
        <f t="shared" si="6"/>
        <v/>
      </c>
      <c r="H33" s="138" t="str">
        <f t="shared" si="3"/>
        <v/>
      </c>
      <c r="I33" s="16"/>
      <c r="J33" s="143"/>
      <c r="K33" s="292" t="str">
        <f t="shared" si="4"/>
        <v/>
      </c>
      <c r="L33" s="203"/>
      <c r="M33" s="152" t="str">
        <f t="shared" si="5"/>
        <v/>
      </c>
    </row>
    <row r="34" spans="1:13" ht="19.899999999999999" customHeight="1" x14ac:dyDescent="0.2">
      <c r="A34" s="150"/>
      <c r="B34" s="148" t="str">
        <f t="shared" si="7"/>
        <v/>
      </c>
      <c r="C34" s="148" t="str">
        <f t="shared" si="0"/>
        <v/>
      </c>
      <c r="D34" s="414" t="str">
        <f t="shared" si="1"/>
        <v/>
      </c>
      <c r="E34" s="415"/>
      <c r="F34" s="253" t="str">
        <f t="shared" si="2"/>
        <v/>
      </c>
      <c r="G34" s="99" t="str">
        <f t="shared" si="6"/>
        <v/>
      </c>
      <c r="H34" s="138" t="str">
        <f t="shared" si="3"/>
        <v/>
      </c>
      <c r="I34" s="16"/>
      <c r="J34" s="143"/>
      <c r="K34" s="292" t="str">
        <f t="shared" si="4"/>
        <v/>
      </c>
      <c r="L34" s="203"/>
      <c r="M34" s="152" t="str">
        <f t="shared" si="5"/>
        <v/>
      </c>
    </row>
    <row r="35" spans="1:13" ht="19.899999999999999" customHeight="1" x14ac:dyDescent="0.2">
      <c r="A35" s="150"/>
      <c r="B35" s="148" t="str">
        <f t="shared" si="7"/>
        <v/>
      </c>
      <c r="C35" s="148" t="str">
        <f t="shared" si="0"/>
        <v/>
      </c>
      <c r="D35" s="414" t="str">
        <f t="shared" si="1"/>
        <v/>
      </c>
      <c r="E35" s="415"/>
      <c r="F35" s="253" t="str">
        <f t="shared" si="2"/>
        <v/>
      </c>
      <c r="G35" s="99" t="str">
        <f t="shared" si="6"/>
        <v/>
      </c>
      <c r="H35" s="138" t="str">
        <f t="shared" si="3"/>
        <v/>
      </c>
      <c r="I35" s="16"/>
      <c r="J35" s="143"/>
      <c r="K35" s="292" t="str">
        <f t="shared" si="4"/>
        <v/>
      </c>
      <c r="L35" s="203"/>
      <c r="M35" s="152" t="str">
        <f t="shared" si="5"/>
        <v/>
      </c>
    </row>
    <row r="36" spans="1:13" ht="19.899999999999999" customHeight="1" x14ac:dyDescent="0.2">
      <c r="A36" s="150"/>
      <c r="B36" s="148" t="str">
        <f t="shared" si="7"/>
        <v/>
      </c>
      <c r="C36" s="148" t="str">
        <f t="shared" si="0"/>
        <v/>
      </c>
      <c r="D36" s="414" t="str">
        <f t="shared" si="1"/>
        <v/>
      </c>
      <c r="E36" s="415"/>
      <c r="F36" s="253" t="str">
        <f t="shared" si="2"/>
        <v/>
      </c>
      <c r="G36" s="99" t="str">
        <f t="shared" si="6"/>
        <v/>
      </c>
      <c r="H36" s="138" t="str">
        <f t="shared" si="3"/>
        <v/>
      </c>
      <c r="I36" s="16"/>
      <c r="J36" s="143"/>
      <c r="K36" s="292" t="str">
        <f t="shared" si="4"/>
        <v/>
      </c>
      <c r="L36" s="203"/>
      <c r="M36" s="152" t="str">
        <f t="shared" si="5"/>
        <v/>
      </c>
    </row>
    <row r="37" spans="1:13" ht="19.899999999999999" customHeight="1" x14ac:dyDescent="0.2">
      <c r="A37" s="150"/>
      <c r="B37" s="148" t="str">
        <f t="shared" si="7"/>
        <v/>
      </c>
      <c r="C37" s="148" t="str">
        <f t="shared" si="0"/>
        <v/>
      </c>
      <c r="D37" s="414" t="str">
        <f t="shared" si="1"/>
        <v/>
      </c>
      <c r="E37" s="415"/>
      <c r="F37" s="253" t="str">
        <f t="shared" si="2"/>
        <v/>
      </c>
      <c r="G37" s="99" t="str">
        <f t="shared" si="6"/>
        <v/>
      </c>
      <c r="H37" s="138" t="str">
        <f t="shared" si="3"/>
        <v/>
      </c>
      <c r="I37" s="16"/>
      <c r="J37" s="143"/>
      <c r="K37" s="292" t="str">
        <f t="shared" si="4"/>
        <v/>
      </c>
      <c r="L37" s="203"/>
      <c r="M37" s="152" t="str">
        <f t="shared" si="5"/>
        <v/>
      </c>
    </row>
    <row r="38" spans="1:13" ht="19.899999999999999" customHeight="1" thickBot="1" x14ac:dyDescent="0.25">
      <c r="A38" s="154"/>
      <c r="B38" s="165" t="str">
        <f t="shared" si="7"/>
        <v/>
      </c>
      <c r="C38" s="165" t="str">
        <f t="shared" si="0"/>
        <v/>
      </c>
      <c r="D38" s="410" t="str">
        <f t="shared" si="1"/>
        <v/>
      </c>
      <c r="E38" s="411"/>
      <c r="F38" s="254" t="str">
        <f t="shared" si="2"/>
        <v/>
      </c>
      <c r="G38" s="156" t="str">
        <f t="shared" ref="G38" si="8">IF(A38,VLOOKUP(A38,Seznam,6),"")</f>
        <v/>
      </c>
      <c r="H38" s="141" t="str">
        <f t="shared" si="3"/>
        <v/>
      </c>
      <c r="I38" s="17"/>
      <c r="J38" s="157"/>
      <c r="K38" s="293" t="str">
        <f t="shared" si="4"/>
        <v/>
      </c>
      <c r="L38" s="207"/>
      <c r="M38" s="155" t="str">
        <f t="shared" si="5"/>
        <v/>
      </c>
    </row>
    <row r="39" spans="1:13" ht="15.75" thickBot="1" x14ac:dyDescent="0.25">
      <c r="A39" s="2"/>
      <c r="B39" s="2"/>
      <c r="C39" s="2"/>
      <c r="D39" s="62"/>
      <c r="E39" s="2"/>
      <c r="F39" s="67"/>
      <c r="G39" s="2"/>
      <c r="H39" s="2"/>
      <c r="I39" s="2"/>
      <c r="J39" s="3"/>
      <c r="K39" s="3"/>
      <c r="L39" s="3"/>
    </row>
    <row r="40" spans="1:13" ht="19.899999999999999" customHeight="1" x14ac:dyDescent="0.2">
      <c r="A40" s="395" t="s">
        <v>70</v>
      </c>
      <c r="B40" s="396"/>
      <c r="C40" s="396"/>
      <c r="D40" s="396"/>
      <c r="E40" s="396"/>
      <c r="F40" s="397"/>
      <c r="G40" s="398" t="s">
        <v>66</v>
      </c>
      <c r="H40" s="396"/>
      <c r="I40" s="396"/>
      <c r="J40" s="396"/>
      <c r="K40" s="396"/>
      <c r="L40" s="399"/>
    </row>
    <row r="41" spans="1:13" ht="19.899999999999999" customHeight="1" x14ac:dyDescent="0.2">
      <c r="A41" s="385" t="s">
        <v>65</v>
      </c>
      <c r="B41" s="386"/>
      <c r="C41" s="386"/>
      <c r="D41" s="386"/>
      <c r="E41" s="386"/>
      <c r="F41" s="387"/>
      <c r="G41" s="400" t="s">
        <v>67</v>
      </c>
      <c r="H41" s="386"/>
      <c r="I41" s="386"/>
      <c r="J41" s="386"/>
      <c r="K41" s="386"/>
      <c r="L41" s="401"/>
    </row>
    <row r="42" spans="1:13" ht="19.899999999999999" customHeight="1" thickBot="1" x14ac:dyDescent="0.25">
      <c r="A42" s="385" t="s">
        <v>69</v>
      </c>
      <c r="B42" s="386"/>
      <c r="C42" s="386"/>
      <c r="D42" s="386"/>
      <c r="E42" s="386"/>
      <c r="F42" s="387"/>
      <c r="G42" s="388" t="s">
        <v>68</v>
      </c>
      <c r="H42" s="389"/>
      <c r="I42" s="389"/>
      <c r="J42" s="389"/>
      <c r="K42" s="389"/>
      <c r="L42" s="390"/>
    </row>
    <row r="43" spans="1:13" ht="15" x14ac:dyDescent="0.2">
      <c r="A43" s="3"/>
      <c r="B43" s="3"/>
      <c r="C43" s="3"/>
      <c r="D43" s="62"/>
      <c r="E43" s="2"/>
      <c r="F43" s="67"/>
      <c r="G43" s="2"/>
      <c r="H43" s="3"/>
      <c r="I43" s="2"/>
      <c r="J43" s="3"/>
      <c r="K43" s="3"/>
      <c r="L43" s="3"/>
    </row>
  </sheetData>
  <sheetProtection sheet="1" objects="1" scenarios="1"/>
  <mergeCells count="48">
    <mergeCell ref="A42:F42"/>
    <mergeCell ref="G42:L42"/>
    <mergeCell ref="A3:D3"/>
    <mergeCell ref="A1:G1"/>
    <mergeCell ref="A2:G2"/>
    <mergeCell ref="J2:K2"/>
    <mergeCell ref="J3:K3"/>
    <mergeCell ref="A40:F40"/>
    <mergeCell ref="A41:F41"/>
    <mergeCell ref="G40:L40"/>
    <mergeCell ref="G41:L41"/>
    <mergeCell ref="J5:K5"/>
    <mergeCell ref="J6:K6"/>
    <mergeCell ref="A4:E4"/>
    <mergeCell ref="A6:B6"/>
    <mergeCell ref="D6:G6"/>
    <mergeCell ref="J4:K4"/>
    <mergeCell ref="D9:E9"/>
    <mergeCell ref="D38:E38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7:E37"/>
    <mergeCell ref="D8:E8"/>
    <mergeCell ref="D29:E29"/>
    <mergeCell ref="D30:E30"/>
    <mergeCell ref="D31:E31"/>
    <mergeCell ref="D32:E32"/>
    <mergeCell ref="D33:E33"/>
    <mergeCell ref="D34:E34"/>
    <mergeCell ref="D27:E27"/>
    <mergeCell ref="D28:E28"/>
    <mergeCell ref="D35:E35"/>
    <mergeCell ref="D36:E36"/>
    <mergeCell ref="D23:E23"/>
    <mergeCell ref="D24:E24"/>
    <mergeCell ref="D25:E25"/>
    <mergeCell ref="D26:E26"/>
  </mergeCells>
  <phoneticPr fontId="0" type="noConversion"/>
  <conditionalFormatting sqref="J9:K38">
    <cfRule type="cellIs" dxfId="8" priority="1" stopIfTrue="1" operator="lessThan">
      <formula>4</formula>
    </cfRule>
  </conditionalFormatting>
  <dataValidations count="2">
    <dataValidation type="decimal" allowBlank="1" showInputMessage="1" showErrorMessage="1" errorTitle="CHYBA !" error="Lze zadávat pouze desetinná čísla_x000a_v rozmezí -10,00 ... +10,00  m/s_x000a_====================" sqref="E20 E26 E14 E32" xr:uid="{00000000-0002-0000-0300-000000000000}">
      <formula1>-10</formula1>
      <formula2>10</formula2>
    </dataValidation>
    <dataValidation type="list" allowBlank="1" showInputMessage="1" showErrorMessage="1" sqref="A6" xr:uid="{00000000-0002-0000-0300-000001000000}">
      <formula1>TRACK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79" fitToHeight="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3">
    <pageSetUpPr fitToPage="1"/>
  </sheetPr>
  <dimension ref="A1:AV35"/>
  <sheetViews>
    <sheetView showGridLines="0" zoomScale="72" workbookViewId="0">
      <selection sqref="A1:G1"/>
    </sheetView>
  </sheetViews>
  <sheetFormatPr defaultColWidth="0" defaultRowHeight="12.75" zeroHeight="1" x14ac:dyDescent="0.2"/>
  <cols>
    <col min="1" max="2" width="6.42578125" style="34" customWidth="1"/>
    <col min="3" max="3" width="4.7109375" style="34" bestFit="1" customWidth="1"/>
    <col min="4" max="4" width="5.5703125" style="34" bestFit="1" customWidth="1"/>
    <col min="5" max="5" width="29.140625" style="34" bestFit="1" customWidth="1"/>
    <col min="6" max="6" width="5.28515625" style="34" bestFit="1" customWidth="1"/>
    <col min="7" max="7" width="14" style="34" bestFit="1" customWidth="1"/>
    <col min="8" max="8" width="7" style="34" customWidth="1"/>
    <col min="9" max="9" width="5.5703125" style="34" customWidth="1"/>
    <col min="10" max="10" width="7.28515625" style="34" bestFit="1" customWidth="1"/>
    <col min="11" max="11" width="7.28515625" style="126" customWidth="1"/>
    <col min="12" max="12" width="7.28515625" style="34" customWidth="1"/>
    <col min="13" max="13" width="6.28515625" style="34" customWidth="1"/>
    <col min="14" max="14" width="5.7109375" style="34" customWidth="1"/>
    <col min="15" max="15" width="3.7109375" style="34" customWidth="1"/>
    <col min="16" max="16" width="5.7109375" style="34" customWidth="1"/>
    <col min="17" max="17" width="3.7109375" style="34" customWidth="1"/>
    <col min="18" max="18" width="5.7109375" style="34" customWidth="1"/>
    <col min="19" max="19" width="3.7109375" style="34" customWidth="1"/>
    <col min="20" max="20" width="5.7109375" style="34" customWidth="1"/>
    <col min="21" max="21" width="3.7109375" style="34" customWidth="1"/>
    <col min="22" max="22" width="5.7109375" style="34" customWidth="1"/>
    <col min="23" max="23" width="3.7109375" style="34" customWidth="1"/>
    <col min="24" max="24" width="5.7109375" style="34" customWidth="1"/>
    <col min="25" max="25" width="3.7109375" style="34" customWidth="1"/>
    <col min="26" max="26" width="5.7109375" style="34" customWidth="1"/>
    <col min="27" max="30" width="3.7109375" style="34" customWidth="1"/>
    <col min="31" max="38" width="0" style="34" hidden="1" customWidth="1"/>
    <col min="39" max="39" width="12.7109375" style="34" hidden="1" customWidth="1"/>
    <col min="40" max="41" width="0" style="34" hidden="1" customWidth="1"/>
    <col min="42" max="42" width="10" style="34" hidden="1" customWidth="1"/>
    <col min="43" max="48" width="0" style="34" hidden="1" customWidth="1"/>
    <col min="49" max="49" width="9.140625" style="34" customWidth="1"/>
    <col min="50" max="16384" width="0" style="34" hidden="1"/>
  </cols>
  <sheetData>
    <row r="1" spans="1:48" ht="21" customHeight="1" thickBot="1" x14ac:dyDescent="0.4">
      <c r="A1" s="392" t="s">
        <v>78</v>
      </c>
      <c r="B1" s="392"/>
      <c r="C1" s="392"/>
      <c r="D1" s="392"/>
      <c r="E1" s="392"/>
      <c r="F1" s="392"/>
      <c r="G1" s="392"/>
      <c r="H1" s="71"/>
      <c r="I1" s="72"/>
      <c r="J1" s="71"/>
      <c r="K1" s="116"/>
      <c r="L1" s="20"/>
      <c r="M1" s="20"/>
      <c r="N1" s="20"/>
      <c r="O1" s="20"/>
      <c r="P1" s="20"/>
      <c r="Q1" s="20"/>
      <c r="R1" s="20"/>
      <c r="S1" s="20"/>
      <c r="T1" s="72" t="s">
        <v>64</v>
      </c>
      <c r="U1" s="71"/>
      <c r="V1" s="71"/>
      <c r="W1" s="20"/>
      <c r="X1" s="20"/>
      <c r="Y1" s="20"/>
      <c r="Z1" s="20"/>
      <c r="AA1" s="20"/>
      <c r="AB1" s="20"/>
      <c r="AC1" s="20"/>
      <c r="AD1" s="20"/>
    </row>
    <row r="2" spans="1:48" ht="26.1" customHeight="1" thickBot="1" x14ac:dyDescent="0.25">
      <c r="A2" s="393" t="str">
        <f>"Název závodů: "&amp;SEZNAM!$D$2</f>
        <v xml:space="preserve">Název závodů: </v>
      </c>
      <c r="B2" s="393"/>
      <c r="C2" s="393"/>
      <c r="D2" s="393"/>
      <c r="E2" s="393"/>
      <c r="F2" s="393"/>
      <c r="G2" s="393"/>
      <c r="H2" s="27"/>
      <c r="I2" s="27"/>
      <c r="J2" s="27"/>
      <c r="K2" s="117" t="s">
        <v>93</v>
      </c>
      <c r="L2" s="27"/>
      <c r="M2" s="245"/>
      <c r="N2" s="27"/>
      <c r="O2" s="27"/>
      <c r="P2" s="27"/>
      <c r="Q2" s="27"/>
      <c r="R2" s="27"/>
      <c r="S2" s="27"/>
      <c r="T2" s="394"/>
      <c r="U2" s="394"/>
      <c r="V2" s="394"/>
      <c r="W2" s="394"/>
      <c r="X2" s="394"/>
      <c r="Y2" s="394"/>
      <c r="Z2" s="394"/>
      <c r="AA2" s="27"/>
      <c r="AB2" s="27"/>
      <c r="AC2" s="27"/>
      <c r="AD2" s="27"/>
    </row>
    <row r="3" spans="1:48" ht="26.1" customHeight="1" thickTop="1" thickBot="1" x14ac:dyDescent="0.25">
      <c r="A3" s="463" t="str">
        <f>"Místo: "&amp;SEZNAM!$D$4</f>
        <v xml:space="preserve">Místo: </v>
      </c>
      <c r="B3" s="463"/>
      <c r="C3" s="463"/>
      <c r="D3" s="463"/>
      <c r="E3" s="464"/>
      <c r="F3" s="464"/>
      <c r="G3" s="464"/>
      <c r="H3" s="70"/>
      <c r="I3" s="55"/>
      <c r="J3" s="55"/>
      <c r="K3" s="118" t="s">
        <v>22</v>
      </c>
      <c r="L3" s="74"/>
      <c r="M3" s="431">
        <f>DATKON</f>
        <v>0</v>
      </c>
      <c r="N3" s="432"/>
      <c r="O3" s="432"/>
      <c r="P3" s="27"/>
      <c r="Q3" s="27"/>
      <c r="R3" s="27"/>
      <c r="S3" s="27"/>
      <c r="T3" s="394"/>
      <c r="U3" s="394"/>
      <c r="V3" s="394"/>
      <c r="W3" s="394"/>
      <c r="X3" s="394"/>
      <c r="Y3" s="394"/>
      <c r="Z3" s="394"/>
      <c r="AA3" s="55"/>
    </row>
    <row r="4" spans="1:48" ht="26.1" customHeight="1" thickBot="1" x14ac:dyDescent="0.25">
      <c r="A4" s="465" t="str">
        <f>"Pořadatel: "&amp;SEZNAM!$D$5</f>
        <v xml:space="preserve">Pořadatel: </v>
      </c>
      <c r="B4" s="465"/>
      <c r="C4" s="465"/>
      <c r="D4" s="465"/>
      <c r="E4" s="465"/>
      <c r="F4" s="466"/>
      <c r="G4" s="466"/>
      <c r="H4" s="23"/>
      <c r="I4" s="208"/>
      <c r="J4" s="69"/>
      <c r="K4" s="467" t="s">
        <v>38</v>
      </c>
      <c r="L4" s="468"/>
      <c r="M4" s="433"/>
      <c r="N4" s="434"/>
      <c r="O4" s="27"/>
      <c r="P4" s="27"/>
      <c r="Q4" s="27"/>
      <c r="R4" s="27"/>
      <c r="S4" s="27"/>
      <c r="T4" s="394"/>
      <c r="U4" s="394"/>
      <c r="V4" s="394"/>
      <c r="W4" s="394"/>
      <c r="X4" s="394"/>
      <c r="Y4" s="394"/>
      <c r="Z4" s="394"/>
      <c r="AA4" s="208"/>
    </row>
    <row r="5" spans="1:48" ht="26.1" customHeight="1" thickBot="1" x14ac:dyDescent="0.25">
      <c r="A5" s="13" t="s">
        <v>39</v>
      </c>
      <c r="B5" s="13"/>
      <c r="C5" s="24"/>
      <c r="E5" s="1" t="s">
        <v>63</v>
      </c>
      <c r="F5" s="65"/>
      <c r="G5" s="13"/>
      <c r="H5" s="13"/>
      <c r="I5" s="13"/>
      <c r="J5" s="13"/>
      <c r="K5" s="119"/>
      <c r="M5" s="258"/>
      <c r="N5" s="13"/>
      <c r="O5" s="13"/>
      <c r="T5" s="394"/>
      <c r="U5" s="394"/>
      <c r="V5" s="394"/>
      <c r="W5" s="394"/>
      <c r="X5" s="394"/>
      <c r="Y5" s="394"/>
      <c r="Z5" s="394"/>
    </row>
    <row r="6" spans="1:48" ht="26.1" customHeight="1" thickBot="1" x14ac:dyDescent="0.25">
      <c r="A6" s="469" t="s">
        <v>76</v>
      </c>
      <c r="B6" s="470"/>
      <c r="C6" s="471"/>
      <c r="D6" s="200"/>
      <c r="E6" s="426"/>
      <c r="F6" s="427"/>
      <c r="G6" s="428"/>
      <c r="H6" s="27"/>
      <c r="I6" s="27"/>
      <c r="J6" s="27"/>
      <c r="K6" s="117"/>
      <c r="L6" s="27"/>
      <c r="M6" s="27"/>
      <c r="N6" s="27"/>
      <c r="O6" s="27"/>
      <c r="P6" s="76"/>
      <c r="Q6" s="76"/>
      <c r="R6" s="76"/>
      <c r="S6" s="200"/>
      <c r="T6" s="394"/>
      <c r="U6" s="394"/>
      <c r="V6" s="394"/>
      <c r="W6" s="394"/>
      <c r="X6" s="394"/>
      <c r="Y6" s="394"/>
      <c r="Z6" s="394"/>
      <c r="AA6" s="27"/>
      <c r="AB6" s="27"/>
      <c r="AC6" s="27"/>
    </row>
    <row r="7" spans="1:48" ht="15.75" thickBot="1" x14ac:dyDescent="0.25">
      <c r="A7" s="2"/>
      <c r="B7" s="2"/>
      <c r="C7" s="2"/>
      <c r="D7" s="2"/>
      <c r="E7" s="2"/>
      <c r="F7" s="2"/>
      <c r="G7" s="2"/>
      <c r="H7" s="2"/>
      <c r="I7" s="2"/>
      <c r="J7" s="3"/>
      <c r="K7" s="120"/>
      <c r="L7" s="3"/>
      <c r="M7" s="2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48" ht="13.15" customHeight="1" x14ac:dyDescent="0.2">
      <c r="A8" s="472" t="s">
        <v>0</v>
      </c>
      <c r="B8" s="455" t="s">
        <v>5</v>
      </c>
      <c r="C8" s="477" t="s">
        <v>35</v>
      </c>
      <c r="D8" s="477" t="s">
        <v>62</v>
      </c>
      <c r="E8" s="422" t="s">
        <v>99</v>
      </c>
      <c r="F8" s="423"/>
      <c r="G8" s="416" t="s">
        <v>96</v>
      </c>
      <c r="H8" s="416" t="s">
        <v>60</v>
      </c>
      <c r="I8" s="416" t="s">
        <v>1</v>
      </c>
      <c r="J8" s="475"/>
      <c r="K8" s="416" t="s">
        <v>74</v>
      </c>
      <c r="L8" s="416" t="s">
        <v>4</v>
      </c>
      <c r="M8" s="429" t="s">
        <v>61</v>
      </c>
      <c r="N8" s="419" t="s">
        <v>6</v>
      </c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1"/>
      <c r="AB8" s="451" t="s">
        <v>7</v>
      </c>
      <c r="AC8" s="457" t="s">
        <v>8</v>
      </c>
      <c r="AD8" s="436" t="s">
        <v>9</v>
      </c>
      <c r="AE8" s="169"/>
    </row>
    <row r="9" spans="1:48" ht="13.5" thickBot="1" x14ac:dyDescent="0.25">
      <c r="A9" s="473"/>
      <c r="B9" s="456"/>
      <c r="C9" s="417"/>
      <c r="D9" s="417"/>
      <c r="E9" s="424"/>
      <c r="F9" s="425"/>
      <c r="G9" s="418"/>
      <c r="H9" s="418"/>
      <c r="I9" s="474"/>
      <c r="J9" s="476"/>
      <c r="K9" s="417"/>
      <c r="L9" s="417"/>
      <c r="M9" s="430"/>
      <c r="N9" s="77" t="s">
        <v>10</v>
      </c>
      <c r="O9" s="56" t="s">
        <v>11</v>
      </c>
      <c r="P9" s="56" t="s">
        <v>12</v>
      </c>
      <c r="Q9" s="56" t="s">
        <v>11</v>
      </c>
      <c r="R9" s="56" t="s">
        <v>13</v>
      </c>
      <c r="S9" s="78" t="s">
        <v>11</v>
      </c>
      <c r="T9" s="28"/>
      <c r="U9" s="28"/>
      <c r="V9" s="79" t="s">
        <v>14</v>
      </c>
      <c r="W9" s="56" t="s">
        <v>11</v>
      </c>
      <c r="X9" s="56" t="s">
        <v>15</v>
      </c>
      <c r="Y9" s="56" t="s">
        <v>11</v>
      </c>
      <c r="Z9" s="56" t="s">
        <v>16</v>
      </c>
      <c r="AA9" s="78" t="s">
        <v>11</v>
      </c>
      <c r="AB9" s="452"/>
      <c r="AC9" s="458"/>
      <c r="AD9" s="437"/>
      <c r="AE9" s="169"/>
      <c r="AF9" s="167" t="s">
        <v>43</v>
      </c>
      <c r="AG9" s="35" t="s">
        <v>44</v>
      </c>
      <c r="AH9" s="35" t="s">
        <v>45</v>
      </c>
      <c r="AI9" s="35" t="s">
        <v>46</v>
      </c>
      <c r="AJ9" s="35" t="s">
        <v>47</v>
      </c>
      <c r="AK9" s="35" t="s">
        <v>41</v>
      </c>
      <c r="AL9" s="36" t="s">
        <v>48</v>
      </c>
      <c r="AM9" s="36" t="s">
        <v>49</v>
      </c>
      <c r="AN9" s="37" t="s">
        <v>50</v>
      </c>
      <c r="AO9" s="37" t="s">
        <v>51</v>
      </c>
      <c r="AP9" s="37" t="s">
        <v>52</v>
      </c>
      <c r="AQ9" s="35" t="s">
        <v>53</v>
      </c>
      <c r="AR9" s="36" t="s">
        <v>40</v>
      </c>
      <c r="AS9" s="36" t="s">
        <v>54</v>
      </c>
      <c r="AT9" s="37" t="s">
        <v>55</v>
      </c>
      <c r="AU9" s="37" t="s">
        <v>56</v>
      </c>
      <c r="AV9" s="37" t="s">
        <v>57</v>
      </c>
    </row>
    <row r="10" spans="1:48" ht="19.899999999999999" customHeight="1" x14ac:dyDescent="0.2">
      <c r="A10" s="18"/>
      <c r="B10" s="80"/>
      <c r="C10" s="133" t="str">
        <f>IF(ISNUMBER(A10),RANK(L10,$L$10:$L$32),"")</f>
        <v/>
      </c>
      <c r="D10" s="133" t="str">
        <f t="shared" ref="D10:D32" si="0">IF(A10,VLOOKUP(A10,Seznam,8),"")</f>
        <v/>
      </c>
      <c r="E10" s="461" t="str">
        <f t="shared" ref="E10:E32" si="1">IF(A10,PROPER(VLOOKUP(A10,Seznam,3)),"")</f>
        <v/>
      </c>
      <c r="F10" s="462"/>
      <c r="G10" s="255" t="str">
        <f t="shared" ref="G10:G32" si="2">IF(A10,VLOOKUP(A10,Seznam,4),"")</f>
        <v/>
      </c>
      <c r="H10" s="21" t="str">
        <f t="shared" ref="H10:H32" si="3">IF(A10,VLOOKUP(A10,Seznam,5),"")</f>
        <v/>
      </c>
      <c r="I10" s="82" t="str">
        <f t="shared" ref="I10:I32" si="4">IF(A10,VLOOKUP(A10,Seznam,7),"")</f>
        <v/>
      </c>
      <c r="J10" s="209"/>
      <c r="K10" s="121" t="str">
        <f>IF(ISNUMBER(A10),MAX(N10,P10,R10,V10,X10,Z10),"")</f>
        <v/>
      </c>
      <c r="L10" s="184" t="str">
        <f>IF(A10,FLOOR(IF(AE10="M",K10/VLOOKUP(I10,BODY,6),K10/VLOOKUP(I10,BODY,12)),1)+AP10,"")</f>
        <v/>
      </c>
      <c r="M10" s="83"/>
      <c r="N10" s="84"/>
      <c r="O10" s="166"/>
      <c r="P10" s="86"/>
      <c r="Q10" s="166"/>
      <c r="R10" s="86"/>
      <c r="S10" s="238"/>
      <c r="T10" s="87">
        <f t="shared" ref="T10:T32" si="5">MAX(N10,P10,R10)</f>
        <v>0</v>
      </c>
      <c r="U10" s="88" t="str">
        <f>IF(ISNUMBER(A10),RANK(AQ10,$AQ$10:$AQ$32),"")</f>
        <v/>
      </c>
      <c r="V10" s="84"/>
      <c r="W10" s="166"/>
      <c r="X10" s="86"/>
      <c r="Y10" s="166"/>
      <c r="Z10" s="86"/>
      <c r="AA10" s="238"/>
      <c r="AB10" s="452"/>
      <c r="AC10" s="458"/>
      <c r="AD10" s="437"/>
      <c r="AE10" s="169" t="str">
        <f t="shared" ref="AE10:AE32" si="6">IF(A10,VLOOKUP(A10,Seznam,2),"")</f>
        <v/>
      </c>
      <c r="AF10" s="34" t="str">
        <f>IF(A10,FLOOR(IF(AE10="M",N10/VLOOKUP(I10,BODY,6),N10/VLOOKUP(I10,BODY,12)),1),"")</f>
        <v/>
      </c>
      <c r="AG10" s="34" t="str">
        <f>IF(A10,FLOOR(IF(AE10="M",P10/VLOOKUP(I10,BODY,6),P10/VLOOKUP(I10,BODY,12)),1),"")</f>
        <v/>
      </c>
      <c r="AH10" s="34" t="str">
        <f>IF(A10,FLOOR(IF(AE10="M",R10/VLOOKUP(I10,BODY,6),R10/VLOOKUP(I10,BODY,12)),1),"")</f>
        <v/>
      </c>
      <c r="AI10" s="34" t="str">
        <f>IF(A10,FLOOR(IF(AE10="M",V10/VLOOKUP(I10,BODY,6),V10/VLOOKUP(I10,BODY,12)),1),"")</f>
        <v/>
      </c>
      <c r="AJ10" s="34" t="str">
        <f>IF(A10,FLOOR(IF(AE10="M",X10/VLOOKUP(I10,BODY,6),X10/VLOOKUP(I10,BODY,12)),1),"")</f>
        <v/>
      </c>
      <c r="AK10" s="34" t="str">
        <f>IF(A10,FLOOR(IF(AE10="M",Z10/VLOOKUP(I10,BODY,6),Z10/VLOOKUP(I10,BODY,12)),1),"")</f>
        <v/>
      </c>
      <c r="AL10" s="34">
        <f>IF(ISERR(LARGE(AF10:AK10,2)),0,LARGE(AF10:AK10,2))</f>
        <v>0</v>
      </c>
      <c r="AM10" s="34">
        <f>IF(ISERR(LARGE(AF10:AK10,3)),0,LARGE(AF10:AK10,3))</f>
        <v>0</v>
      </c>
      <c r="AN10" s="34">
        <f>24-RANK(AL10,$AL$10:$AL$32)</f>
        <v>23</v>
      </c>
      <c r="AO10" s="34">
        <f>24-RANK(AM10,$AM$10:$AM$32)</f>
        <v>23</v>
      </c>
      <c r="AP10" s="34">
        <f>AN10/100+AO10/10000</f>
        <v>0.23230000000000001</v>
      </c>
      <c r="AQ10" s="34">
        <f>MAX(AF10:AH10)+AV10</f>
        <v>0.23230000000000001</v>
      </c>
      <c r="AR10" s="34">
        <f>IF(ISERR(LARGE(AF10:AH10,2)),0,LARGE(AF10:AH10,2))</f>
        <v>0</v>
      </c>
      <c r="AS10" s="34">
        <f>IF(ISERR(LARGE(AF10:AH10,3)),0,LARGE(AF10:AH10,3))</f>
        <v>0</v>
      </c>
      <c r="AT10" s="34">
        <f>24-RANK(AR10,$AR$10:$AR$32)</f>
        <v>23</v>
      </c>
      <c r="AU10" s="34">
        <f>24-RANK(AS10,$AS$10:$AS$32)</f>
        <v>23</v>
      </c>
      <c r="AV10" s="34">
        <f>AT10/100+AU10/10000</f>
        <v>0.23230000000000001</v>
      </c>
    </row>
    <row r="11" spans="1:48" ht="19.899999999999999" customHeight="1" x14ac:dyDescent="0.2">
      <c r="A11" s="19"/>
      <c r="B11" s="89"/>
      <c r="C11" s="136" t="str">
        <f t="shared" ref="C11:C32" si="7">IF(ISNUMBER(A11),RANK(L11,$L$10:$L$32),"")</f>
        <v/>
      </c>
      <c r="D11" s="136" t="str">
        <f t="shared" si="0"/>
        <v/>
      </c>
      <c r="E11" s="414" t="str">
        <f t="shared" si="1"/>
        <v/>
      </c>
      <c r="F11" s="415"/>
      <c r="G11" s="256" t="str">
        <f t="shared" si="2"/>
        <v/>
      </c>
      <c r="H11" s="90" t="str">
        <f t="shared" si="3"/>
        <v/>
      </c>
      <c r="I11" s="91" t="str">
        <f t="shared" si="4"/>
        <v/>
      </c>
      <c r="J11" s="210"/>
      <c r="K11" s="122" t="str">
        <f t="shared" ref="K11:K32" si="8">IF(ISNUMBER(A11),MAX(N11,P11,R11,V11,X11,Z11),"")</f>
        <v/>
      </c>
      <c r="L11" s="185" t="str">
        <f t="shared" ref="L11:L32" si="9">IF(A11,FLOOR(IF(AE11="M",K11/VLOOKUP(I11,BODY,6),K11/VLOOKUP(I11,BODY,12)),1)+AP11,"")</f>
        <v/>
      </c>
      <c r="M11" s="92"/>
      <c r="N11" s="93"/>
      <c r="O11" s="170"/>
      <c r="P11" s="95"/>
      <c r="Q11" s="170"/>
      <c r="R11" s="95"/>
      <c r="S11" s="239"/>
      <c r="T11" s="96">
        <f t="shared" si="5"/>
        <v>0</v>
      </c>
      <c r="U11" s="97" t="str">
        <f t="shared" ref="U11:U32" si="10">IF(ISNUMBER(A11),RANK(AQ11,$AQ$10:$AQ$32),"")</f>
        <v/>
      </c>
      <c r="V11" s="93"/>
      <c r="W11" s="170"/>
      <c r="X11" s="95"/>
      <c r="Y11" s="170"/>
      <c r="Z11" s="95"/>
      <c r="AA11" s="239"/>
      <c r="AB11" s="452"/>
      <c r="AC11" s="458"/>
      <c r="AD11" s="437"/>
      <c r="AE11" s="169" t="str">
        <f t="shared" si="6"/>
        <v/>
      </c>
      <c r="AF11" s="34" t="str">
        <f t="shared" ref="AF11:AF32" si="11">IF(A11,FLOOR(IF(AE11="M",N11/VLOOKUP(I11,BODY,6),N11/VLOOKUP(I11,BODY,12)),1),"")</f>
        <v/>
      </c>
      <c r="AG11" s="34" t="str">
        <f t="shared" ref="AG11:AG32" si="12">IF(A11,FLOOR(IF(AE11="M",P11/VLOOKUP(I11,BODY,6),P11/VLOOKUP(I11,BODY,12)),1),"")</f>
        <v/>
      </c>
      <c r="AH11" s="34" t="str">
        <f t="shared" ref="AH11:AH32" si="13">IF(A11,FLOOR(IF(AE11="M",R11/VLOOKUP(I11,BODY,6),R11/VLOOKUP(I11,BODY,12)),1),"")</f>
        <v/>
      </c>
      <c r="AI11" s="34" t="str">
        <f t="shared" ref="AI11:AI32" si="14">IF(A11,FLOOR(IF(AE11="M",V11/VLOOKUP(I11,BODY,6),V11/VLOOKUP(I11,BODY,12)),1),"")</f>
        <v/>
      </c>
      <c r="AJ11" s="34" t="str">
        <f t="shared" ref="AJ11:AJ32" si="15">IF(A11,FLOOR(IF(AE11="M",X11/VLOOKUP(I11,BODY,6),X11/VLOOKUP(I11,BODY,12)),1),"")</f>
        <v/>
      </c>
      <c r="AK11" s="34" t="str">
        <f t="shared" ref="AK11:AK32" si="16">IF(A11,FLOOR(IF(AE11="M",Z11/VLOOKUP(I11,BODY,6),Z11/VLOOKUP(I11,BODY,12)),1),"")</f>
        <v/>
      </c>
      <c r="AL11" s="34">
        <f t="shared" ref="AL11:AL32" si="17">IF(ISERR(LARGE(AF11:AK11,2)),0,LARGE(AF11:AK11,2))</f>
        <v>0</v>
      </c>
      <c r="AM11" s="34">
        <f t="shared" ref="AM11:AM32" si="18">IF(ISERR(LARGE(AF11:AK11,3)),0,LARGE(AF11:AK11,3))</f>
        <v>0</v>
      </c>
      <c r="AN11" s="34">
        <f t="shared" ref="AN11:AN32" si="19">24-RANK(AL11,$AL$10:$AL$32)</f>
        <v>23</v>
      </c>
      <c r="AO11" s="34">
        <f t="shared" ref="AO11:AO32" si="20">24-RANK(AM11,$AM$10:$AM$32)</f>
        <v>23</v>
      </c>
      <c r="AP11" s="34">
        <f t="shared" ref="AP11:AP32" si="21">AN11/100+AO11/10000</f>
        <v>0.23230000000000001</v>
      </c>
      <c r="AQ11" s="34">
        <f t="shared" ref="AQ11:AQ32" si="22">MAX(AF11:AH11)+AV11</f>
        <v>0.23230000000000001</v>
      </c>
      <c r="AR11" s="34">
        <f t="shared" ref="AR11:AR32" si="23">IF(ISERR(LARGE(AF11:AH11,2)),0,LARGE(AF11:AH11,2))</f>
        <v>0</v>
      </c>
      <c r="AS11" s="34">
        <f t="shared" ref="AS11:AS32" si="24">IF(ISERR(LARGE(AF11:AH11,3)),0,LARGE(AF11:AH11,3))</f>
        <v>0</v>
      </c>
      <c r="AT11" s="34">
        <f t="shared" ref="AT11:AT32" si="25">24-RANK(AR11,$AR$10:$AR$32)</f>
        <v>23</v>
      </c>
      <c r="AU11" s="34">
        <f t="shared" ref="AU11:AU32" si="26">24-RANK(AS11,$AS$10:$AS$32)</f>
        <v>23</v>
      </c>
      <c r="AV11" s="34">
        <f t="shared" ref="AV11:AV32" si="27">AT11/100+AU11/10000</f>
        <v>0.23230000000000001</v>
      </c>
    </row>
    <row r="12" spans="1:48" ht="19.899999999999999" customHeight="1" x14ac:dyDescent="0.2">
      <c r="A12" s="19"/>
      <c r="B12" s="89"/>
      <c r="C12" s="136" t="str">
        <f t="shared" si="7"/>
        <v/>
      </c>
      <c r="D12" s="136" t="str">
        <f t="shared" si="0"/>
        <v/>
      </c>
      <c r="E12" s="414" t="str">
        <f t="shared" si="1"/>
        <v/>
      </c>
      <c r="F12" s="415"/>
      <c r="G12" s="256" t="str">
        <f t="shared" si="2"/>
        <v/>
      </c>
      <c r="H12" s="90" t="str">
        <f t="shared" si="3"/>
        <v/>
      </c>
      <c r="I12" s="91" t="str">
        <f t="shared" si="4"/>
        <v/>
      </c>
      <c r="J12" s="210"/>
      <c r="K12" s="122" t="str">
        <f t="shared" si="8"/>
        <v/>
      </c>
      <c r="L12" s="185" t="str">
        <f t="shared" si="9"/>
        <v/>
      </c>
      <c r="M12" s="92"/>
      <c r="N12" s="93"/>
      <c r="O12" s="170"/>
      <c r="P12" s="95"/>
      <c r="Q12" s="170"/>
      <c r="R12" s="95"/>
      <c r="S12" s="239"/>
      <c r="T12" s="96">
        <f t="shared" si="5"/>
        <v>0</v>
      </c>
      <c r="U12" s="97" t="str">
        <f t="shared" si="10"/>
        <v/>
      </c>
      <c r="V12" s="93"/>
      <c r="W12" s="170"/>
      <c r="X12" s="95"/>
      <c r="Y12" s="170"/>
      <c r="Z12" s="95"/>
      <c r="AA12" s="239"/>
      <c r="AB12" s="452"/>
      <c r="AC12" s="458"/>
      <c r="AD12" s="437"/>
      <c r="AE12" s="169" t="str">
        <f t="shared" si="6"/>
        <v/>
      </c>
      <c r="AF12" s="34" t="str">
        <f t="shared" si="11"/>
        <v/>
      </c>
      <c r="AG12" s="34" t="str">
        <f t="shared" si="12"/>
        <v/>
      </c>
      <c r="AH12" s="34" t="str">
        <f t="shared" si="13"/>
        <v/>
      </c>
      <c r="AI12" s="34" t="str">
        <f t="shared" si="14"/>
        <v/>
      </c>
      <c r="AJ12" s="34" t="str">
        <f t="shared" si="15"/>
        <v/>
      </c>
      <c r="AK12" s="34" t="str">
        <f t="shared" si="16"/>
        <v/>
      </c>
      <c r="AL12" s="34">
        <f t="shared" si="17"/>
        <v>0</v>
      </c>
      <c r="AM12" s="34">
        <f t="shared" si="18"/>
        <v>0</v>
      </c>
      <c r="AN12" s="34">
        <f t="shared" si="19"/>
        <v>23</v>
      </c>
      <c r="AO12" s="34">
        <f t="shared" si="20"/>
        <v>23</v>
      </c>
      <c r="AP12" s="34">
        <f t="shared" si="21"/>
        <v>0.23230000000000001</v>
      </c>
      <c r="AQ12" s="34">
        <f t="shared" si="22"/>
        <v>0.23230000000000001</v>
      </c>
      <c r="AR12" s="34">
        <f t="shared" si="23"/>
        <v>0</v>
      </c>
      <c r="AS12" s="34">
        <f t="shared" si="24"/>
        <v>0</v>
      </c>
      <c r="AT12" s="34">
        <f t="shared" si="25"/>
        <v>23</v>
      </c>
      <c r="AU12" s="34">
        <f t="shared" si="26"/>
        <v>23</v>
      </c>
      <c r="AV12" s="34">
        <f t="shared" si="27"/>
        <v>0.23230000000000001</v>
      </c>
    </row>
    <row r="13" spans="1:48" ht="19.899999999999999" customHeight="1" x14ac:dyDescent="0.2">
      <c r="A13" s="19"/>
      <c r="B13" s="89"/>
      <c r="C13" s="136" t="str">
        <f t="shared" si="7"/>
        <v/>
      </c>
      <c r="D13" s="136" t="str">
        <f t="shared" si="0"/>
        <v/>
      </c>
      <c r="E13" s="414" t="str">
        <f t="shared" si="1"/>
        <v/>
      </c>
      <c r="F13" s="415"/>
      <c r="G13" s="256" t="str">
        <f t="shared" si="2"/>
        <v/>
      </c>
      <c r="H13" s="90" t="str">
        <f t="shared" si="3"/>
        <v/>
      </c>
      <c r="I13" s="91" t="str">
        <f t="shared" si="4"/>
        <v/>
      </c>
      <c r="J13" s="210"/>
      <c r="K13" s="122" t="str">
        <f t="shared" si="8"/>
        <v/>
      </c>
      <c r="L13" s="185" t="str">
        <f t="shared" si="9"/>
        <v/>
      </c>
      <c r="M13" s="92"/>
      <c r="N13" s="93"/>
      <c r="O13" s="170"/>
      <c r="P13" s="95"/>
      <c r="Q13" s="170"/>
      <c r="R13" s="95"/>
      <c r="S13" s="239"/>
      <c r="T13" s="96">
        <f t="shared" si="5"/>
        <v>0</v>
      </c>
      <c r="U13" s="97" t="str">
        <f t="shared" si="10"/>
        <v/>
      </c>
      <c r="V13" s="93"/>
      <c r="W13" s="170"/>
      <c r="X13" s="95"/>
      <c r="Y13" s="170"/>
      <c r="Z13" s="95"/>
      <c r="AA13" s="239"/>
      <c r="AB13" s="452"/>
      <c r="AC13" s="458"/>
      <c r="AD13" s="437"/>
      <c r="AE13" s="169" t="str">
        <f t="shared" si="6"/>
        <v/>
      </c>
      <c r="AF13" s="34" t="str">
        <f t="shared" si="11"/>
        <v/>
      </c>
      <c r="AG13" s="34" t="str">
        <f t="shared" si="12"/>
        <v/>
      </c>
      <c r="AH13" s="34" t="str">
        <f t="shared" si="13"/>
        <v/>
      </c>
      <c r="AI13" s="34" t="str">
        <f t="shared" si="14"/>
        <v/>
      </c>
      <c r="AJ13" s="34" t="str">
        <f t="shared" si="15"/>
        <v/>
      </c>
      <c r="AK13" s="34" t="str">
        <f t="shared" si="16"/>
        <v/>
      </c>
      <c r="AL13" s="34">
        <f t="shared" si="17"/>
        <v>0</v>
      </c>
      <c r="AM13" s="34">
        <f t="shared" si="18"/>
        <v>0</v>
      </c>
      <c r="AN13" s="34">
        <f t="shared" si="19"/>
        <v>23</v>
      </c>
      <c r="AO13" s="34">
        <f t="shared" si="20"/>
        <v>23</v>
      </c>
      <c r="AP13" s="34">
        <f t="shared" si="21"/>
        <v>0.23230000000000001</v>
      </c>
      <c r="AQ13" s="34">
        <f t="shared" si="22"/>
        <v>0.23230000000000001</v>
      </c>
      <c r="AR13" s="34">
        <f t="shared" si="23"/>
        <v>0</v>
      </c>
      <c r="AS13" s="34">
        <f t="shared" si="24"/>
        <v>0</v>
      </c>
      <c r="AT13" s="34">
        <f t="shared" si="25"/>
        <v>23</v>
      </c>
      <c r="AU13" s="34">
        <f t="shared" si="26"/>
        <v>23</v>
      </c>
      <c r="AV13" s="34">
        <f t="shared" si="27"/>
        <v>0.23230000000000001</v>
      </c>
    </row>
    <row r="14" spans="1:48" ht="19.899999999999999" customHeight="1" x14ac:dyDescent="0.2">
      <c r="A14" s="19"/>
      <c r="B14" s="89"/>
      <c r="C14" s="136" t="str">
        <f t="shared" si="7"/>
        <v/>
      </c>
      <c r="D14" s="136" t="str">
        <f t="shared" si="0"/>
        <v/>
      </c>
      <c r="E14" s="414" t="str">
        <f t="shared" si="1"/>
        <v/>
      </c>
      <c r="F14" s="415"/>
      <c r="G14" s="256" t="str">
        <f t="shared" si="2"/>
        <v/>
      </c>
      <c r="H14" s="90" t="str">
        <f t="shared" si="3"/>
        <v/>
      </c>
      <c r="I14" s="91" t="str">
        <f t="shared" si="4"/>
        <v/>
      </c>
      <c r="J14" s="210"/>
      <c r="K14" s="122" t="str">
        <f t="shared" si="8"/>
        <v/>
      </c>
      <c r="L14" s="185" t="str">
        <f t="shared" si="9"/>
        <v/>
      </c>
      <c r="M14" s="92"/>
      <c r="N14" s="93"/>
      <c r="O14" s="170"/>
      <c r="P14" s="95"/>
      <c r="Q14" s="170"/>
      <c r="R14" s="95"/>
      <c r="S14" s="239"/>
      <c r="T14" s="96">
        <f t="shared" si="5"/>
        <v>0</v>
      </c>
      <c r="U14" s="97" t="str">
        <f t="shared" si="10"/>
        <v/>
      </c>
      <c r="V14" s="93"/>
      <c r="W14" s="170"/>
      <c r="X14" s="95"/>
      <c r="Y14" s="170"/>
      <c r="Z14" s="95"/>
      <c r="AA14" s="239"/>
      <c r="AB14" s="452"/>
      <c r="AC14" s="458"/>
      <c r="AD14" s="437"/>
      <c r="AE14" s="169" t="str">
        <f t="shared" si="6"/>
        <v/>
      </c>
      <c r="AF14" s="34" t="str">
        <f t="shared" si="11"/>
        <v/>
      </c>
      <c r="AG14" s="34" t="str">
        <f t="shared" si="12"/>
        <v/>
      </c>
      <c r="AH14" s="34" t="str">
        <f t="shared" si="13"/>
        <v/>
      </c>
      <c r="AI14" s="34" t="str">
        <f t="shared" si="14"/>
        <v/>
      </c>
      <c r="AJ14" s="34" t="str">
        <f t="shared" si="15"/>
        <v/>
      </c>
      <c r="AK14" s="34" t="str">
        <f t="shared" si="16"/>
        <v/>
      </c>
      <c r="AL14" s="34">
        <f t="shared" si="17"/>
        <v>0</v>
      </c>
      <c r="AM14" s="34">
        <f t="shared" si="18"/>
        <v>0</v>
      </c>
      <c r="AN14" s="34">
        <f t="shared" si="19"/>
        <v>23</v>
      </c>
      <c r="AO14" s="34">
        <f t="shared" si="20"/>
        <v>23</v>
      </c>
      <c r="AP14" s="34">
        <f t="shared" si="21"/>
        <v>0.23230000000000001</v>
      </c>
      <c r="AQ14" s="34">
        <f t="shared" si="22"/>
        <v>0.23230000000000001</v>
      </c>
      <c r="AR14" s="34">
        <f t="shared" si="23"/>
        <v>0</v>
      </c>
      <c r="AS14" s="34">
        <f t="shared" si="24"/>
        <v>0</v>
      </c>
      <c r="AT14" s="34">
        <f t="shared" si="25"/>
        <v>23</v>
      </c>
      <c r="AU14" s="34">
        <f t="shared" si="26"/>
        <v>23</v>
      </c>
      <c r="AV14" s="34">
        <f t="shared" si="27"/>
        <v>0.23230000000000001</v>
      </c>
    </row>
    <row r="15" spans="1:48" ht="19.899999999999999" customHeight="1" x14ac:dyDescent="0.2">
      <c r="A15" s="19"/>
      <c r="B15" s="89"/>
      <c r="C15" s="136" t="str">
        <f t="shared" si="7"/>
        <v/>
      </c>
      <c r="D15" s="136" t="str">
        <f t="shared" si="0"/>
        <v/>
      </c>
      <c r="E15" s="414" t="str">
        <f t="shared" si="1"/>
        <v/>
      </c>
      <c r="F15" s="415"/>
      <c r="G15" s="256" t="str">
        <f t="shared" si="2"/>
        <v/>
      </c>
      <c r="H15" s="90" t="str">
        <f t="shared" si="3"/>
        <v/>
      </c>
      <c r="I15" s="91" t="str">
        <f t="shared" si="4"/>
        <v/>
      </c>
      <c r="J15" s="210"/>
      <c r="K15" s="122" t="str">
        <f t="shared" si="8"/>
        <v/>
      </c>
      <c r="L15" s="185" t="str">
        <f t="shared" si="9"/>
        <v/>
      </c>
      <c r="M15" s="92"/>
      <c r="N15" s="93"/>
      <c r="O15" s="170"/>
      <c r="P15" s="95"/>
      <c r="Q15" s="170"/>
      <c r="R15" s="95"/>
      <c r="S15" s="239"/>
      <c r="T15" s="96">
        <f t="shared" si="5"/>
        <v>0</v>
      </c>
      <c r="U15" s="97" t="str">
        <f t="shared" si="10"/>
        <v/>
      </c>
      <c r="V15" s="93"/>
      <c r="W15" s="170"/>
      <c r="X15" s="95"/>
      <c r="Y15" s="170"/>
      <c r="Z15" s="95"/>
      <c r="AA15" s="239"/>
      <c r="AB15" s="452"/>
      <c r="AC15" s="458"/>
      <c r="AD15" s="437"/>
      <c r="AE15" s="169" t="str">
        <f t="shared" si="6"/>
        <v/>
      </c>
      <c r="AF15" s="34" t="str">
        <f t="shared" si="11"/>
        <v/>
      </c>
      <c r="AG15" s="34" t="str">
        <f t="shared" si="12"/>
        <v/>
      </c>
      <c r="AH15" s="34" t="str">
        <f t="shared" si="13"/>
        <v/>
      </c>
      <c r="AI15" s="34" t="str">
        <f t="shared" si="14"/>
        <v/>
      </c>
      <c r="AJ15" s="34" t="str">
        <f t="shared" si="15"/>
        <v/>
      </c>
      <c r="AK15" s="34" t="str">
        <f t="shared" si="16"/>
        <v/>
      </c>
      <c r="AL15" s="34">
        <f t="shared" si="17"/>
        <v>0</v>
      </c>
      <c r="AM15" s="34">
        <f t="shared" si="18"/>
        <v>0</v>
      </c>
      <c r="AN15" s="34">
        <f t="shared" si="19"/>
        <v>23</v>
      </c>
      <c r="AO15" s="34">
        <f t="shared" si="20"/>
        <v>23</v>
      </c>
      <c r="AP15" s="34">
        <f t="shared" si="21"/>
        <v>0.23230000000000001</v>
      </c>
      <c r="AQ15" s="34">
        <f t="shared" si="22"/>
        <v>0.23230000000000001</v>
      </c>
      <c r="AR15" s="34">
        <f t="shared" si="23"/>
        <v>0</v>
      </c>
      <c r="AS15" s="34">
        <f t="shared" si="24"/>
        <v>0</v>
      </c>
      <c r="AT15" s="34">
        <f t="shared" si="25"/>
        <v>23</v>
      </c>
      <c r="AU15" s="34">
        <f t="shared" si="26"/>
        <v>23</v>
      </c>
      <c r="AV15" s="34">
        <f t="shared" si="27"/>
        <v>0.23230000000000001</v>
      </c>
    </row>
    <row r="16" spans="1:48" ht="19.899999999999999" customHeight="1" x14ac:dyDescent="0.2">
      <c r="A16" s="19"/>
      <c r="B16" s="89"/>
      <c r="C16" s="136" t="str">
        <f t="shared" si="7"/>
        <v/>
      </c>
      <c r="D16" s="136" t="str">
        <f t="shared" si="0"/>
        <v/>
      </c>
      <c r="E16" s="414" t="str">
        <f t="shared" si="1"/>
        <v/>
      </c>
      <c r="F16" s="415"/>
      <c r="G16" s="256" t="str">
        <f t="shared" si="2"/>
        <v/>
      </c>
      <c r="H16" s="90" t="str">
        <f t="shared" si="3"/>
        <v/>
      </c>
      <c r="I16" s="91" t="str">
        <f t="shared" si="4"/>
        <v/>
      </c>
      <c r="J16" s="210"/>
      <c r="K16" s="122" t="str">
        <f t="shared" si="8"/>
        <v/>
      </c>
      <c r="L16" s="185" t="str">
        <f t="shared" si="9"/>
        <v/>
      </c>
      <c r="M16" s="92"/>
      <c r="N16" s="93"/>
      <c r="O16" s="170"/>
      <c r="P16" s="95"/>
      <c r="Q16" s="170"/>
      <c r="R16" s="95"/>
      <c r="S16" s="239"/>
      <c r="T16" s="96">
        <f t="shared" si="5"/>
        <v>0</v>
      </c>
      <c r="U16" s="97" t="str">
        <f t="shared" si="10"/>
        <v/>
      </c>
      <c r="V16" s="93"/>
      <c r="W16" s="170"/>
      <c r="X16" s="95"/>
      <c r="Y16" s="170"/>
      <c r="Z16" s="95"/>
      <c r="AA16" s="239"/>
      <c r="AB16" s="452"/>
      <c r="AC16" s="458"/>
      <c r="AD16" s="437"/>
      <c r="AE16" s="169" t="str">
        <f t="shared" si="6"/>
        <v/>
      </c>
      <c r="AF16" s="34" t="str">
        <f t="shared" si="11"/>
        <v/>
      </c>
      <c r="AG16" s="34" t="str">
        <f t="shared" si="12"/>
        <v/>
      </c>
      <c r="AH16" s="34" t="str">
        <f t="shared" si="13"/>
        <v/>
      </c>
      <c r="AI16" s="34" t="str">
        <f t="shared" si="14"/>
        <v/>
      </c>
      <c r="AJ16" s="34" t="str">
        <f t="shared" si="15"/>
        <v/>
      </c>
      <c r="AK16" s="34" t="str">
        <f t="shared" si="16"/>
        <v/>
      </c>
      <c r="AL16" s="34">
        <f t="shared" si="17"/>
        <v>0</v>
      </c>
      <c r="AM16" s="34">
        <f t="shared" si="18"/>
        <v>0</v>
      </c>
      <c r="AN16" s="34">
        <f t="shared" si="19"/>
        <v>23</v>
      </c>
      <c r="AO16" s="34">
        <f t="shared" si="20"/>
        <v>23</v>
      </c>
      <c r="AP16" s="34">
        <f t="shared" si="21"/>
        <v>0.23230000000000001</v>
      </c>
      <c r="AQ16" s="34">
        <f t="shared" si="22"/>
        <v>0.23230000000000001</v>
      </c>
      <c r="AR16" s="34">
        <f t="shared" si="23"/>
        <v>0</v>
      </c>
      <c r="AS16" s="34">
        <f t="shared" si="24"/>
        <v>0</v>
      </c>
      <c r="AT16" s="34">
        <f t="shared" si="25"/>
        <v>23</v>
      </c>
      <c r="AU16" s="34">
        <f t="shared" si="26"/>
        <v>23</v>
      </c>
      <c r="AV16" s="34">
        <f t="shared" si="27"/>
        <v>0.23230000000000001</v>
      </c>
    </row>
    <row r="17" spans="1:48" ht="19.899999999999999" customHeight="1" x14ac:dyDescent="0.2">
      <c r="A17" s="19"/>
      <c r="B17" s="89"/>
      <c r="C17" s="136" t="str">
        <f t="shared" si="7"/>
        <v/>
      </c>
      <c r="D17" s="136" t="str">
        <f t="shared" si="0"/>
        <v/>
      </c>
      <c r="E17" s="414" t="str">
        <f t="shared" si="1"/>
        <v/>
      </c>
      <c r="F17" s="415"/>
      <c r="G17" s="256" t="str">
        <f t="shared" si="2"/>
        <v/>
      </c>
      <c r="H17" s="90" t="str">
        <f t="shared" si="3"/>
        <v/>
      </c>
      <c r="I17" s="91" t="str">
        <f t="shared" si="4"/>
        <v/>
      </c>
      <c r="J17" s="210"/>
      <c r="K17" s="122" t="str">
        <f t="shared" si="8"/>
        <v/>
      </c>
      <c r="L17" s="185" t="str">
        <f t="shared" si="9"/>
        <v/>
      </c>
      <c r="M17" s="92"/>
      <c r="N17" s="93"/>
      <c r="O17" s="170"/>
      <c r="P17" s="95"/>
      <c r="Q17" s="170"/>
      <c r="R17" s="95"/>
      <c r="S17" s="239"/>
      <c r="T17" s="96">
        <f t="shared" si="5"/>
        <v>0</v>
      </c>
      <c r="U17" s="97" t="str">
        <f t="shared" si="10"/>
        <v/>
      </c>
      <c r="V17" s="93"/>
      <c r="W17" s="170"/>
      <c r="X17" s="95"/>
      <c r="Y17" s="170"/>
      <c r="Z17" s="95"/>
      <c r="AA17" s="239"/>
      <c r="AB17" s="452"/>
      <c r="AC17" s="458"/>
      <c r="AD17" s="437"/>
      <c r="AE17" s="169" t="str">
        <f t="shared" si="6"/>
        <v/>
      </c>
      <c r="AF17" s="34" t="str">
        <f t="shared" si="11"/>
        <v/>
      </c>
      <c r="AG17" s="34" t="str">
        <f t="shared" si="12"/>
        <v/>
      </c>
      <c r="AH17" s="34" t="str">
        <f t="shared" si="13"/>
        <v/>
      </c>
      <c r="AI17" s="34" t="str">
        <f t="shared" si="14"/>
        <v/>
      </c>
      <c r="AJ17" s="34" t="str">
        <f t="shared" si="15"/>
        <v/>
      </c>
      <c r="AK17" s="34" t="str">
        <f t="shared" si="16"/>
        <v/>
      </c>
      <c r="AL17" s="34">
        <f t="shared" si="17"/>
        <v>0</v>
      </c>
      <c r="AM17" s="34">
        <f t="shared" si="18"/>
        <v>0</v>
      </c>
      <c r="AN17" s="34">
        <f t="shared" si="19"/>
        <v>23</v>
      </c>
      <c r="AO17" s="34">
        <f t="shared" si="20"/>
        <v>23</v>
      </c>
      <c r="AP17" s="34">
        <f t="shared" si="21"/>
        <v>0.23230000000000001</v>
      </c>
      <c r="AQ17" s="34">
        <f t="shared" si="22"/>
        <v>0.23230000000000001</v>
      </c>
      <c r="AR17" s="34">
        <f t="shared" si="23"/>
        <v>0</v>
      </c>
      <c r="AS17" s="34">
        <f t="shared" si="24"/>
        <v>0</v>
      </c>
      <c r="AT17" s="34">
        <f t="shared" si="25"/>
        <v>23</v>
      </c>
      <c r="AU17" s="34">
        <f t="shared" si="26"/>
        <v>23</v>
      </c>
      <c r="AV17" s="34">
        <f t="shared" si="27"/>
        <v>0.23230000000000001</v>
      </c>
    </row>
    <row r="18" spans="1:48" ht="19.899999999999999" customHeight="1" x14ac:dyDescent="0.2">
      <c r="A18" s="19"/>
      <c r="B18" s="89"/>
      <c r="C18" s="136" t="str">
        <f t="shared" si="7"/>
        <v/>
      </c>
      <c r="D18" s="136" t="str">
        <f t="shared" si="0"/>
        <v/>
      </c>
      <c r="E18" s="414" t="str">
        <f t="shared" si="1"/>
        <v/>
      </c>
      <c r="F18" s="415"/>
      <c r="G18" s="256" t="str">
        <f t="shared" si="2"/>
        <v/>
      </c>
      <c r="H18" s="90" t="str">
        <f t="shared" si="3"/>
        <v/>
      </c>
      <c r="I18" s="91" t="str">
        <f t="shared" si="4"/>
        <v/>
      </c>
      <c r="J18" s="210"/>
      <c r="K18" s="122" t="str">
        <f t="shared" si="8"/>
        <v/>
      </c>
      <c r="L18" s="185" t="str">
        <f t="shared" si="9"/>
        <v/>
      </c>
      <c r="M18" s="92"/>
      <c r="N18" s="93"/>
      <c r="O18" s="170"/>
      <c r="P18" s="95"/>
      <c r="Q18" s="170"/>
      <c r="R18" s="95"/>
      <c r="S18" s="239"/>
      <c r="T18" s="96">
        <f t="shared" si="5"/>
        <v>0</v>
      </c>
      <c r="U18" s="97" t="str">
        <f t="shared" si="10"/>
        <v/>
      </c>
      <c r="V18" s="93"/>
      <c r="W18" s="170"/>
      <c r="X18" s="95"/>
      <c r="Y18" s="170"/>
      <c r="Z18" s="95"/>
      <c r="AA18" s="239"/>
      <c r="AB18" s="453"/>
      <c r="AC18" s="459"/>
      <c r="AD18" s="438"/>
      <c r="AE18" s="169" t="str">
        <f t="shared" si="6"/>
        <v/>
      </c>
      <c r="AF18" s="34" t="str">
        <f t="shared" si="11"/>
        <v/>
      </c>
      <c r="AG18" s="34" t="str">
        <f t="shared" si="12"/>
        <v/>
      </c>
      <c r="AH18" s="34" t="str">
        <f t="shared" si="13"/>
        <v/>
      </c>
      <c r="AI18" s="34" t="str">
        <f t="shared" si="14"/>
        <v/>
      </c>
      <c r="AJ18" s="34" t="str">
        <f t="shared" si="15"/>
        <v/>
      </c>
      <c r="AK18" s="34" t="str">
        <f t="shared" si="16"/>
        <v/>
      </c>
      <c r="AL18" s="34">
        <f t="shared" si="17"/>
        <v>0</v>
      </c>
      <c r="AM18" s="34">
        <f t="shared" si="18"/>
        <v>0</v>
      </c>
      <c r="AN18" s="34">
        <f t="shared" si="19"/>
        <v>23</v>
      </c>
      <c r="AO18" s="34">
        <f t="shared" si="20"/>
        <v>23</v>
      </c>
      <c r="AP18" s="34">
        <f t="shared" si="21"/>
        <v>0.23230000000000001</v>
      </c>
      <c r="AQ18" s="34">
        <f t="shared" si="22"/>
        <v>0.23230000000000001</v>
      </c>
      <c r="AR18" s="34">
        <f t="shared" si="23"/>
        <v>0</v>
      </c>
      <c r="AS18" s="34">
        <f t="shared" si="24"/>
        <v>0</v>
      </c>
      <c r="AT18" s="34">
        <f t="shared" si="25"/>
        <v>23</v>
      </c>
      <c r="AU18" s="34">
        <f t="shared" si="26"/>
        <v>23</v>
      </c>
      <c r="AV18" s="34">
        <f t="shared" si="27"/>
        <v>0.23230000000000001</v>
      </c>
    </row>
    <row r="19" spans="1:48" ht="19.899999999999999" customHeight="1" thickBot="1" x14ac:dyDescent="0.25">
      <c r="A19" s="19"/>
      <c r="B19" s="89"/>
      <c r="C19" s="136" t="str">
        <f t="shared" si="7"/>
        <v/>
      </c>
      <c r="D19" s="136" t="str">
        <f t="shared" si="0"/>
        <v/>
      </c>
      <c r="E19" s="414" t="str">
        <f t="shared" si="1"/>
        <v/>
      </c>
      <c r="F19" s="415"/>
      <c r="G19" s="256" t="str">
        <f t="shared" si="2"/>
        <v/>
      </c>
      <c r="H19" s="90" t="str">
        <f t="shared" si="3"/>
        <v/>
      </c>
      <c r="I19" s="91" t="str">
        <f t="shared" si="4"/>
        <v/>
      </c>
      <c r="J19" s="210"/>
      <c r="K19" s="122" t="str">
        <f t="shared" si="8"/>
        <v/>
      </c>
      <c r="L19" s="185" t="str">
        <f t="shared" si="9"/>
        <v/>
      </c>
      <c r="M19" s="92"/>
      <c r="N19" s="93"/>
      <c r="O19" s="170"/>
      <c r="P19" s="95"/>
      <c r="Q19" s="170"/>
      <c r="R19" s="95"/>
      <c r="S19" s="239"/>
      <c r="T19" s="96">
        <f t="shared" si="5"/>
        <v>0</v>
      </c>
      <c r="U19" s="97" t="str">
        <f t="shared" si="10"/>
        <v/>
      </c>
      <c r="V19" s="93"/>
      <c r="W19" s="170"/>
      <c r="X19" s="95"/>
      <c r="Y19" s="170"/>
      <c r="Z19" s="95"/>
      <c r="AA19" s="239"/>
      <c r="AB19" s="454"/>
      <c r="AC19" s="460"/>
      <c r="AD19" s="439"/>
      <c r="AE19" s="169" t="str">
        <f t="shared" si="6"/>
        <v/>
      </c>
      <c r="AF19" s="34" t="str">
        <f t="shared" si="11"/>
        <v/>
      </c>
      <c r="AG19" s="34" t="str">
        <f t="shared" si="12"/>
        <v/>
      </c>
      <c r="AH19" s="34" t="str">
        <f t="shared" si="13"/>
        <v/>
      </c>
      <c r="AI19" s="34" t="str">
        <f t="shared" si="14"/>
        <v/>
      </c>
      <c r="AJ19" s="34" t="str">
        <f t="shared" si="15"/>
        <v/>
      </c>
      <c r="AK19" s="34" t="str">
        <f t="shared" si="16"/>
        <v/>
      </c>
      <c r="AL19" s="34">
        <f t="shared" si="17"/>
        <v>0</v>
      </c>
      <c r="AM19" s="34">
        <f t="shared" si="18"/>
        <v>0</v>
      </c>
      <c r="AN19" s="34">
        <f t="shared" si="19"/>
        <v>23</v>
      </c>
      <c r="AO19" s="34">
        <f t="shared" si="20"/>
        <v>23</v>
      </c>
      <c r="AP19" s="34">
        <f t="shared" si="21"/>
        <v>0.23230000000000001</v>
      </c>
      <c r="AQ19" s="34">
        <f t="shared" si="22"/>
        <v>0.23230000000000001</v>
      </c>
      <c r="AR19" s="34">
        <f t="shared" si="23"/>
        <v>0</v>
      </c>
      <c r="AS19" s="34">
        <f t="shared" si="24"/>
        <v>0</v>
      </c>
      <c r="AT19" s="34">
        <f t="shared" si="25"/>
        <v>23</v>
      </c>
      <c r="AU19" s="34">
        <f t="shared" si="26"/>
        <v>23</v>
      </c>
      <c r="AV19" s="34">
        <f t="shared" si="27"/>
        <v>0.23230000000000001</v>
      </c>
    </row>
    <row r="20" spans="1:48" ht="19.899999999999999" customHeight="1" x14ac:dyDescent="0.2">
      <c r="A20" s="19"/>
      <c r="B20" s="89"/>
      <c r="C20" s="136" t="str">
        <f t="shared" si="7"/>
        <v/>
      </c>
      <c r="D20" s="136" t="str">
        <f t="shared" si="0"/>
        <v/>
      </c>
      <c r="E20" s="414" t="str">
        <f t="shared" si="1"/>
        <v/>
      </c>
      <c r="F20" s="415"/>
      <c r="G20" s="256" t="str">
        <f t="shared" si="2"/>
        <v/>
      </c>
      <c r="H20" s="90" t="str">
        <f t="shared" si="3"/>
        <v/>
      </c>
      <c r="I20" s="91" t="str">
        <f t="shared" si="4"/>
        <v/>
      </c>
      <c r="J20" s="210"/>
      <c r="K20" s="122" t="str">
        <f t="shared" si="8"/>
        <v/>
      </c>
      <c r="L20" s="185" t="str">
        <f t="shared" si="9"/>
        <v/>
      </c>
      <c r="M20" s="92"/>
      <c r="N20" s="93"/>
      <c r="O20" s="170"/>
      <c r="P20" s="95"/>
      <c r="Q20" s="170"/>
      <c r="R20" s="95"/>
      <c r="S20" s="239"/>
      <c r="T20" s="96">
        <f t="shared" si="5"/>
        <v>0</v>
      </c>
      <c r="U20" s="97" t="str">
        <f t="shared" si="10"/>
        <v/>
      </c>
      <c r="V20" s="93"/>
      <c r="W20" s="170"/>
      <c r="X20" s="95"/>
      <c r="Y20" s="170"/>
      <c r="Z20" s="95"/>
      <c r="AA20" s="239"/>
      <c r="AB20" s="440" t="s">
        <v>17</v>
      </c>
      <c r="AC20" s="441"/>
      <c r="AD20" s="442"/>
      <c r="AE20" s="169" t="str">
        <f t="shared" si="6"/>
        <v/>
      </c>
      <c r="AF20" s="34" t="str">
        <f t="shared" si="11"/>
        <v/>
      </c>
      <c r="AG20" s="34" t="str">
        <f t="shared" si="12"/>
        <v/>
      </c>
      <c r="AH20" s="34" t="str">
        <f t="shared" si="13"/>
        <v/>
      </c>
      <c r="AI20" s="34" t="str">
        <f t="shared" si="14"/>
        <v/>
      </c>
      <c r="AJ20" s="34" t="str">
        <f t="shared" si="15"/>
        <v/>
      </c>
      <c r="AK20" s="34" t="str">
        <f t="shared" si="16"/>
        <v/>
      </c>
      <c r="AL20" s="34">
        <f t="shared" si="17"/>
        <v>0</v>
      </c>
      <c r="AM20" s="34">
        <f t="shared" si="18"/>
        <v>0</v>
      </c>
      <c r="AN20" s="34">
        <f t="shared" si="19"/>
        <v>23</v>
      </c>
      <c r="AO20" s="34">
        <f t="shared" si="20"/>
        <v>23</v>
      </c>
      <c r="AP20" s="34">
        <f t="shared" si="21"/>
        <v>0.23230000000000001</v>
      </c>
      <c r="AQ20" s="34">
        <f t="shared" si="22"/>
        <v>0.23230000000000001</v>
      </c>
      <c r="AR20" s="34">
        <f t="shared" si="23"/>
        <v>0</v>
      </c>
      <c r="AS20" s="34">
        <f t="shared" si="24"/>
        <v>0</v>
      </c>
      <c r="AT20" s="34">
        <f t="shared" si="25"/>
        <v>23</v>
      </c>
      <c r="AU20" s="34">
        <f t="shared" si="26"/>
        <v>23</v>
      </c>
      <c r="AV20" s="34">
        <f t="shared" si="27"/>
        <v>0.23230000000000001</v>
      </c>
    </row>
    <row r="21" spans="1:48" ht="19.899999999999999" customHeight="1" x14ac:dyDescent="0.2">
      <c r="A21" s="19"/>
      <c r="B21" s="89"/>
      <c r="C21" s="136" t="str">
        <f t="shared" si="7"/>
        <v/>
      </c>
      <c r="D21" s="136" t="str">
        <f t="shared" si="0"/>
        <v/>
      </c>
      <c r="E21" s="414" t="str">
        <f t="shared" si="1"/>
        <v/>
      </c>
      <c r="F21" s="415"/>
      <c r="G21" s="256" t="str">
        <f t="shared" si="2"/>
        <v/>
      </c>
      <c r="H21" s="90" t="str">
        <f t="shared" si="3"/>
        <v/>
      </c>
      <c r="I21" s="91" t="str">
        <f t="shared" si="4"/>
        <v/>
      </c>
      <c r="J21" s="210"/>
      <c r="K21" s="122" t="str">
        <f t="shared" si="8"/>
        <v/>
      </c>
      <c r="L21" s="185" t="str">
        <f t="shared" si="9"/>
        <v/>
      </c>
      <c r="M21" s="92"/>
      <c r="N21" s="93"/>
      <c r="O21" s="170"/>
      <c r="P21" s="95"/>
      <c r="Q21" s="170"/>
      <c r="R21" s="95"/>
      <c r="S21" s="239"/>
      <c r="T21" s="96">
        <f t="shared" si="5"/>
        <v>0</v>
      </c>
      <c r="U21" s="97" t="str">
        <f t="shared" si="10"/>
        <v/>
      </c>
      <c r="V21" s="93"/>
      <c r="W21" s="170"/>
      <c r="X21" s="95"/>
      <c r="Y21" s="170"/>
      <c r="Z21" s="95"/>
      <c r="AA21" s="239"/>
      <c r="AB21" s="443"/>
      <c r="AC21" s="444"/>
      <c r="AD21" s="445"/>
      <c r="AE21" s="169" t="str">
        <f t="shared" si="6"/>
        <v/>
      </c>
      <c r="AF21" s="34" t="str">
        <f t="shared" si="11"/>
        <v/>
      </c>
      <c r="AG21" s="34" t="str">
        <f t="shared" si="12"/>
        <v/>
      </c>
      <c r="AH21" s="34" t="str">
        <f t="shared" si="13"/>
        <v/>
      </c>
      <c r="AI21" s="34" t="str">
        <f t="shared" si="14"/>
        <v/>
      </c>
      <c r="AJ21" s="34" t="str">
        <f t="shared" si="15"/>
        <v/>
      </c>
      <c r="AK21" s="34" t="str">
        <f t="shared" si="16"/>
        <v/>
      </c>
      <c r="AL21" s="34">
        <f t="shared" si="17"/>
        <v>0</v>
      </c>
      <c r="AM21" s="34">
        <f t="shared" si="18"/>
        <v>0</v>
      </c>
      <c r="AN21" s="34">
        <f t="shared" si="19"/>
        <v>23</v>
      </c>
      <c r="AO21" s="34">
        <f t="shared" si="20"/>
        <v>23</v>
      </c>
      <c r="AP21" s="34">
        <f t="shared" si="21"/>
        <v>0.23230000000000001</v>
      </c>
      <c r="AQ21" s="34">
        <f t="shared" si="22"/>
        <v>0.23230000000000001</v>
      </c>
      <c r="AR21" s="34">
        <f t="shared" si="23"/>
        <v>0</v>
      </c>
      <c r="AS21" s="34">
        <f t="shared" si="24"/>
        <v>0</v>
      </c>
      <c r="AT21" s="34">
        <f t="shared" si="25"/>
        <v>23</v>
      </c>
      <c r="AU21" s="34">
        <f t="shared" si="26"/>
        <v>23</v>
      </c>
      <c r="AV21" s="34">
        <f t="shared" si="27"/>
        <v>0.23230000000000001</v>
      </c>
    </row>
    <row r="22" spans="1:48" ht="19.899999999999999" customHeight="1" x14ac:dyDescent="0.2">
      <c r="A22" s="19"/>
      <c r="B22" s="89"/>
      <c r="C22" s="136" t="str">
        <f t="shared" si="7"/>
        <v/>
      </c>
      <c r="D22" s="136" t="str">
        <f t="shared" si="0"/>
        <v/>
      </c>
      <c r="E22" s="414" t="str">
        <f t="shared" si="1"/>
        <v/>
      </c>
      <c r="F22" s="415"/>
      <c r="G22" s="256" t="str">
        <f t="shared" si="2"/>
        <v/>
      </c>
      <c r="H22" s="90" t="str">
        <f t="shared" si="3"/>
        <v/>
      </c>
      <c r="I22" s="91" t="str">
        <f t="shared" si="4"/>
        <v/>
      </c>
      <c r="J22" s="210"/>
      <c r="K22" s="122" t="str">
        <f t="shared" si="8"/>
        <v/>
      </c>
      <c r="L22" s="185" t="str">
        <f t="shared" si="9"/>
        <v/>
      </c>
      <c r="M22" s="92"/>
      <c r="N22" s="93"/>
      <c r="O22" s="170"/>
      <c r="P22" s="95"/>
      <c r="Q22" s="170"/>
      <c r="R22" s="95"/>
      <c r="S22" s="239"/>
      <c r="T22" s="96">
        <f t="shared" si="5"/>
        <v>0</v>
      </c>
      <c r="U22" s="97" t="str">
        <f t="shared" si="10"/>
        <v/>
      </c>
      <c r="V22" s="93"/>
      <c r="W22" s="170"/>
      <c r="X22" s="95"/>
      <c r="Y22" s="170"/>
      <c r="Z22" s="95"/>
      <c r="AA22" s="239"/>
      <c r="AB22" s="443"/>
      <c r="AC22" s="444"/>
      <c r="AD22" s="445"/>
      <c r="AE22" s="169" t="str">
        <f t="shared" si="6"/>
        <v/>
      </c>
      <c r="AF22" s="34" t="str">
        <f t="shared" si="11"/>
        <v/>
      </c>
      <c r="AG22" s="34" t="str">
        <f t="shared" si="12"/>
        <v/>
      </c>
      <c r="AH22" s="34" t="str">
        <f t="shared" si="13"/>
        <v/>
      </c>
      <c r="AI22" s="34" t="str">
        <f t="shared" si="14"/>
        <v/>
      </c>
      <c r="AJ22" s="34" t="str">
        <f t="shared" si="15"/>
        <v/>
      </c>
      <c r="AK22" s="34" t="str">
        <f t="shared" si="16"/>
        <v/>
      </c>
      <c r="AL22" s="34">
        <f t="shared" si="17"/>
        <v>0</v>
      </c>
      <c r="AM22" s="34">
        <f t="shared" si="18"/>
        <v>0</v>
      </c>
      <c r="AN22" s="34">
        <f t="shared" si="19"/>
        <v>23</v>
      </c>
      <c r="AO22" s="34">
        <f t="shared" si="20"/>
        <v>23</v>
      </c>
      <c r="AP22" s="34">
        <f t="shared" si="21"/>
        <v>0.23230000000000001</v>
      </c>
      <c r="AQ22" s="34">
        <f t="shared" si="22"/>
        <v>0.23230000000000001</v>
      </c>
      <c r="AR22" s="34">
        <f t="shared" si="23"/>
        <v>0</v>
      </c>
      <c r="AS22" s="34">
        <f t="shared" si="24"/>
        <v>0</v>
      </c>
      <c r="AT22" s="34">
        <f t="shared" si="25"/>
        <v>23</v>
      </c>
      <c r="AU22" s="34">
        <f t="shared" si="26"/>
        <v>23</v>
      </c>
      <c r="AV22" s="34">
        <f t="shared" si="27"/>
        <v>0.23230000000000001</v>
      </c>
    </row>
    <row r="23" spans="1:48" ht="19.899999999999999" customHeight="1" x14ac:dyDescent="0.2">
      <c r="A23" s="19"/>
      <c r="B23" s="89"/>
      <c r="C23" s="136" t="str">
        <f t="shared" si="7"/>
        <v/>
      </c>
      <c r="D23" s="136" t="str">
        <f t="shared" si="0"/>
        <v/>
      </c>
      <c r="E23" s="414" t="str">
        <f t="shared" si="1"/>
        <v/>
      </c>
      <c r="F23" s="415"/>
      <c r="G23" s="256" t="str">
        <f t="shared" si="2"/>
        <v/>
      </c>
      <c r="H23" s="90" t="str">
        <f t="shared" si="3"/>
        <v/>
      </c>
      <c r="I23" s="91" t="str">
        <f t="shared" si="4"/>
        <v/>
      </c>
      <c r="J23" s="210"/>
      <c r="K23" s="122" t="str">
        <f t="shared" si="8"/>
        <v/>
      </c>
      <c r="L23" s="185" t="str">
        <f t="shared" si="9"/>
        <v/>
      </c>
      <c r="M23" s="92"/>
      <c r="N23" s="93"/>
      <c r="O23" s="170"/>
      <c r="P23" s="95"/>
      <c r="Q23" s="170"/>
      <c r="R23" s="95"/>
      <c r="S23" s="239"/>
      <c r="T23" s="96">
        <f t="shared" si="5"/>
        <v>0</v>
      </c>
      <c r="U23" s="97" t="str">
        <f t="shared" si="10"/>
        <v/>
      </c>
      <c r="V23" s="93"/>
      <c r="W23" s="170"/>
      <c r="X23" s="95"/>
      <c r="Y23" s="170"/>
      <c r="Z23" s="95"/>
      <c r="AA23" s="239"/>
      <c r="AB23" s="443"/>
      <c r="AC23" s="444"/>
      <c r="AD23" s="445"/>
      <c r="AE23" s="169" t="str">
        <f t="shared" si="6"/>
        <v/>
      </c>
      <c r="AF23" s="34" t="str">
        <f t="shared" si="11"/>
        <v/>
      </c>
      <c r="AG23" s="34" t="str">
        <f t="shared" si="12"/>
        <v/>
      </c>
      <c r="AH23" s="34" t="str">
        <f t="shared" si="13"/>
        <v/>
      </c>
      <c r="AI23" s="34" t="str">
        <f t="shared" si="14"/>
        <v/>
      </c>
      <c r="AJ23" s="34" t="str">
        <f t="shared" si="15"/>
        <v/>
      </c>
      <c r="AK23" s="34" t="str">
        <f t="shared" si="16"/>
        <v/>
      </c>
      <c r="AL23" s="34">
        <f t="shared" si="17"/>
        <v>0</v>
      </c>
      <c r="AM23" s="34">
        <f t="shared" si="18"/>
        <v>0</v>
      </c>
      <c r="AN23" s="34">
        <f t="shared" si="19"/>
        <v>23</v>
      </c>
      <c r="AO23" s="34">
        <f t="shared" si="20"/>
        <v>23</v>
      </c>
      <c r="AP23" s="34">
        <f t="shared" si="21"/>
        <v>0.23230000000000001</v>
      </c>
      <c r="AQ23" s="34">
        <f t="shared" si="22"/>
        <v>0.23230000000000001</v>
      </c>
      <c r="AR23" s="34">
        <f t="shared" si="23"/>
        <v>0</v>
      </c>
      <c r="AS23" s="34">
        <f t="shared" si="24"/>
        <v>0</v>
      </c>
      <c r="AT23" s="34">
        <f t="shared" si="25"/>
        <v>23</v>
      </c>
      <c r="AU23" s="34">
        <f t="shared" si="26"/>
        <v>23</v>
      </c>
      <c r="AV23" s="34">
        <f t="shared" si="27"/>
        <v>0.23230000000000001</v>
      </c>
    </row>
    <row r="24" spans="1:48" ht="19.899999999999999" customHeight="1" x14ac:dyDescent="0.2">
      <c r="A24" s="19"/>
      <c r="B24" s="89"/>
      <c r="C24" s="136" t="str">
        <f t="shared" si="7"/>
        <v/>
      </c>
      <c r="D24" s="136" t="str">
        <f t="shared" si="0"/>
        <v/>
      </c>
      <c r="E24" s="414" t="str">
        <f t="shared" si="1"/>
        <v/>
      </c>
      <c r="F24" s="415"/>
      <c r="G24" s="256" t="str">
        <f t="shared" si="2"/>
        <v/>
      </c>
      <c r="H24" s="90" t="str">
        <f t="shared" si="3"/>
        <v/>
      </c>
      <c r="I24" s="91" t="str">
        <f t="shared" si="4"/>
        <v/>
      </c>
      <c r="J24" s="210"/>
      <c r="K24" s="122" t="str">
        <f t="shared" si="8"/>
        <v/>
      </c>
      <c r="L24" s="185" t="str">
        <f t="shared" si="9"/>
        <v/>
      </c>
      <c r="M24" s="92"/>
      <c r="N24" s="93"/>
      <c r="O24" s="170"/>
      <c r="P24" s="95"/>
      <c r="Q24" s="170"/>
      <c r="R24" s="95"/>
      <c r="S24" s="239"/>
      <c r="T24" s="96">
        <f t="shared" si="5"/>
        <v>0</v>
      </c>
      <c r="U24" s="97" t="str">
        <f t="shared" si="10"/>
        <v/>
      </c>
      <c r="V24" s="93"/>
      <c r="W24" s="170"/>
      <c r="X24" s="95"/>
      <c r="Y24" s="170"/>
      <c r="Z24" s="95"/>
      <c r="AA24" s="239"/>
      <c r="AB24" s="443"/>
      <c r="AC24" s="444"/>
      <c r="AD24" s="445"/>
      <c r="AE24" s="169" t="str">
        <f t="shared" si="6"/>
        <v/>
      </c>
      <c r="AF24" s="34" t="str">
        <f t="shared" si="11"/>
        <v/>
      </c>
      <c r="AG24" s="34" t="str">
        <f t="shared" si="12"/>
        <v/>
      </c>
      <c r="AH24" s="34" t="str">
        <f t="shared" si="13"/>
        <v/>
      </c>
      <c r="AI24" s="34" t="str">
        <f t="shared" si="14"/>
        <v/>
      </c>
      <c r="AJ24" s="34" t="str">
        <f t="shared" si="15"/>
        <v/>
      </c>
      <c r="AK24" s="34" t="str">
        <f t="shared" si="16"/>
        <v/>
      </c>
      <c r="AL24" s="34">
        <f t="shared" si="17"/>
        <v>0</v>
      </c>
      <c r="AM24" s="34">
        <f t="shared" si="18"/>
        <v>0</v>
      </c>
      <c r="AN24" s="34">
        <f t="shared" si="19"/>
        <v>23</v>
      </c>
      <c r="AO24" s="34">
        <f t="shared" si="20"/>
        <v>23</v>
      </c>
      <c r="AP24" s="34">
        <f t="shared" si="21"/>
        <v>0.23230000000000001</v>
      </c>
      <c r="AQ24" s="34">
        <f t="shared" si="22"/>
        <v>0.23230000000000001</v>
      </c>
      <c r="AR24" s="34">
        <f t="shared" si="23"/>
        <v>0</v>
      </c>
      <c r="AS24" s="34">
        <f t="shared" si="24"/>
        <v>0</v>
      </c>
      <c r="AT24" s="34">
        <f t="shared" si="25"/>
        <v>23</v>
      </c>
      <c r="AU24" s="34">
        <f t="shared" si="26"/>
        <v>23</v>
      </c>
      <c r="AV24" s="34">
        <f t="shared" si="27"/>
        <v>0.23230000000000001</v>
      </c>
    </row>
    <row r="25" spans="1:48" ht="19.899999999999999" customHeight="1" x14ac:dyDescent="0.2">
      <c r="A25" s="19"/>
      <c r="B25" s="89"/>
      <c r="C25" s="136" t="str">
        <f t="shared" si="7"/>
        <v/>
      </c>
      <c r="D25" s="136" t="str">
        <f t="shared" si="0"/>
        <v/>
      </c>
      <c r="E25" s="414" t="str">
        <f t="shared" si="1"/>
        <v/>
      </c>
      <c r="F25" s="415"/>
      <c r="G25" s="256" t="str">
        <f t="shared" si="2"/>
        <v/>
      </c>
      <c r="H25" s="90" t="str">
        <f t="shared" si="3"/>
        <v/>
      </c>
      <c r="I25" s="91" t="str">
        <f t="shared" si="4"/>
        <v/>
      </c>
      <c r="J25" s="210"/>
      <c r="K25" s="122" t="str">
        <f t="shared" si="8"/>
        <v/>
      </c>
      <c r="L25" s="185" t="str">
        <f t="shared" si="9"/>
        <v/>
      </c>
      <c r="M25" s="92"/>
      <c r="N25" s="93"/>
      <c r="O25" s="170"/>
      <c r="P25" s="95"/>
      <c r="Q25" s="170"/>
      <c r="R25" s="95"/>
      <c r="S25" s="239"/>
      <c r="T25" s="96">
        <f t="shared" si="5"/>
        <v>0</v>
      </c>
      <c r="U25" s="97" t="str">
        <f t="shared" si="10"/>
        <v/>
      </c>
      <c r="V25" s="93"/>
      <c r="W25" s="170"/>
      <c r="X25" s="95"/>
      <c r="Y25" s="170"/>
      <c r="Z25" s="95"/>
      <c r="AA25" s="239"/>
      <c r="AB25" s="443"/>
      <c r="AC25" s="444"/>
      <c r="AD25" s="445"/>
      <c r="AE25" s="169" t="str">
        <f t="shared" si="6"/>
        <v/>
      </c>
      <c r="AF25" s="34" t="str">
        <f t="shared" si="11"/>
        <v/>
      </c>
      <c r="AG25" s="34" t="str">
        <f t="shared" si="12"/>
        <v/>
      </c>
      <c r="AH25" s="34" t="str">
        <f t="shared" si="13"/>
        <v/>
      </c>
      <c r="AI25" s="34" t="str">
        <f t="shared" si="14"/>
        <v/>
      </c>
      <c r="AJ25" s="34" t="str">
        <f t="shared" si="15"/>
        <v/>
      </c>
      <c r="AK25" s="34" t="str">
        <f t="shared" si="16"/>
        <v/>
      </c>
      <c r="AL25" s="34">
        <f t="shared" si="17"/>
        <v>0</v>
      </c>
      <c r="AM25" s="34">
        <f t="shared" si="18"/>
        <v>0</v>
      </c>
      <c r="AN25" s="34">
        <f t="shared" si="19"/>
        <v>23</v>
      </c>
      <c r="AO25" s="34">
        <f t="shared" si="20"/>
        <v>23</v>
      </c>
      <c r="AP25" s="34">
        <f t="shared" si="21"/>
        <v>0.23230000000000001</v>
      </c>
      <c r="AQ25" s="34">
        <f t="shared" si="22"/>
        <v>0.23230000000000001</v>
      </c>
      <c r="AR25" s="34">
        <f t="shared" si="23"/>
        <v>0</v>
      </c>
      <c r="AS25" s="34">
        <f t="shared" si="24"/>
        <v>0</v>
      </c>
      <c r="AT25" s="34">
        <f t="shared" si="25"/>
        <v>23</v>
      </c>
      <c r="AU25" s="34">
        <f t="shared" si="26"/>
        <v>23</v>
      </c>
      <c r="AV25" s="34">
        <f t="shared" si="27"/>
        <v>0.23230000000000001</v>
      </c>
    </row>
    <row r="26" spans="1:48" ht="19.899999999999999" customHeight="1" x14ac:dyDescent="0.2">
      <c r="A26" s="19"/>
      <c r="B26" s="89"/>
      <c r="C26" s="136" t="str">
        <f t="shared" si="7"/>
        <v/>
      </c>
      <c r="D26" s="136" t="str">
        <f t="shared" si="0"/>
        <v/>
      </c>
      <c r="E26" s="414" t="str">
        <f t="shared" si="1"/>
        <v/>
      </c>
      <c r="F26" s="415"/>
      <c r="G26" s="256" t="str">
        <f t="shared" si="2"/>
        <v/>
      </c>
      <c r="H26" s="90" t="str">
        <f t="shared" si="3"/>
        <v/>
      </c>
      <c r="I26" s="91" t="str">
        <f t="shared" si="4"/>
        <v/>
      </c>
      <c r="J26" s="210"/>
      <c r="K26" s="122" t="str">
        <f t="shared" si="8"/>
        <v/>
      </c>
      <c r="L26" s="185" t="str">
        <f t="shared" si="9"/>
        <v/>
      </c>
      <c r="M26" s="92"/>
      <c r="N26" s="93"/>
      <c r="O26" s="170"/>
      <c r="P26" s="95"/>
      <c r="Q26" s="170"/>
      <c r="R26" s="95"/>
      <c r="S26" s="239"/>
      <c r="T26" s="96">
        <f t="shared" si="5"/>
        <v>0</v>
      </c>
      <c r="U26" s="97" t="str">
        <f t="shared" si="10"/>
        <v/>
      </c>
      <c r="V26" s="93"/>
      <c r="W26" s="170"/>
      <c r="X26" s="95"/>
      <c r="Y26" s="170"/>
      <c r="Z26" s="95"/>
      <c r="AA26" s="239"/>
      <c r="AB26" s="443"/>
      <c r="AC26" s="444"/>
      <c r="AD26" s="445"/>
      <c r="AE26" s="169" t="str">
        <f t="shared" si="6"/>
        <v/>
      </c>
      <c r="AF26" s="34" t="str">
        <f t="shared" si="11"/>
        <v/>
      </c>
      <c r="AG26" s="34" t="str">
        <f t="shared" si="12"/>
        <v/>
      </c>
      <c r="AH26" s="34" t="str">
        <f t="shared" si="13"/>
        <v/>
      </c>
      <c r="AI26" s="34" t="str">
        <f t="shared" si="14"/>
        <v/>
      </c>
      <c r="AJ26" s="34" t="str">
        <f t="shared" si="15"/>
        <v/>
      </c>
      <c r="AK26" s="34" t="str">
        <f t="shared" si="16"/>
        <v/>
      </c>
      <c r="AL26" s="34">
        <f t="shared" si="17"/>
        <v>0</v>
      </c>
      <c r="AM26" s="34">
        <f t="shared" si="18"/>
        <v>0</v>
      </c>
      <c r="AN26" s="34">
        <f t="shared" si="19"/>
        <v>23</v>
      </c>
      <c r="AO26" s="34">
        <f t="shared" si="20"/>
        <v>23</v>
      </c>
      <c r="AP26" s="34">
        <f t="shared" si="21"/>
        <v>0.23230000000000001</v>
      </c>
      <c r="AQ26" s="34">
        <f t="shared" si="22"/>
        <v>0.23230000000000001</v>
      </c>
      <c r="AR26" s="34">
        <f t="shared" si="23"/>
        <v>0</v>
      </c>
      <c r="AS26" s="34">
        <f t="shared" si="24"/>
        <v>0</v>
      </c>
      <c r="AT26" s="34">
        <f t="shared" si="25"/>
        <v>23</v>
      </c>
      <c r="AU26" s="34">
        <f t="shared" si="26"/>
        <v>23</v>
      </c>
      <c r="AV26" s="34">
        <f t="shared" si="27"/>
        <v>0.23230000000000001</v>
      </c>
    </row>
    <row r="27" spans="1:48" ht="19.899999999999999" customHeight="1" x14ac:dyDescent="0.2">
      <c r="A27" s="19"/>
      <c r="B27" s="89"/>
      <c r="C27" s="136" t="str">
        <f t="shared" si="7"/>
        <v/>
      </c>
      <c r="D27" s="136" t="str">
        <f t="shared" si="0"/>
        <v/>
      </c>
      <c r="E27" s="414" t="str">
        <f t="shared" si="1"/>
        <v/>
      </c>
      <c r="F27" s="415"/>
      <c r="G27" s="256" t="str">
        <f t="shared" si="2"/>
        <v/>
      </c>
      <c r="H27" s="90" t="str">
        <f t="shared" si="3"/>
        <v/>
      </c>
      <c r="I27" s="91" t="str">
        <f t="shared" si="4"/>
        <v/>
      </c>
      <c r="J27" s="210"/>
      <c r="K27" s="122" t="str">
        <f t="shared" si="8"/>
        <v/>
      </c>
      <c r="L27" s="185" t="str">
        <f t="shared" si="9"/>
        <v/>
      </c>
      <c r="M27" s="92"/>
      <c r="N27" s="93"/>
      <c r="O27" s="170"/>
      <c r="P27" s="95"/>
      <c r="Q27" s="170"/>
      <c r="R27" s="95"/>
      <c r="S27" s="239"/>
      <c r="T27" s="96">
        <f t="shared" si="5"/>
        <v>0</v>
      </c>
      <c r="U27" s="97" t="str">
        <f t="shared" si="10"/>
        <v/>
      </c>
      <c r="V27" s="93"/>
      <c r="W27" s="170"/>
      <c r="X27" s="95"/>
      <c r="Y27" s="170"/>
      <c r="Z27" s="95"/>
      <c r="AA27" s="239"/>
      <c r="AB27" s="443"/>
      <c r="AC27" s="444"/>
      <c r="AD27" s="445"/>
      <c r="AE27" s="169" t="str">
        <f t="shared" si="6"/>
        <v/>
      </c>
      <c r="AF27" s="34" t="str">
        <f t="shared" si="11"/>
        <v/>
      </c>
      <c r="AG27" s="34" t="str">
        <f t="shared" si="12"/>
        <v/>
      </c>
      <c r="AH27" s="34" t="str">
        <f t="shared" si="13"/>
        <v/>
      </c>
      <c r="AI27" s="34" t="str">
        <f t="shared" si="14"/>
        <v/>
      </c>
      <c r="AJ27" s="34" t="str">
        <f t="shared" si="15"/>
        <v/>
      </c>
      <c r="AK27" s="34" t="str">
        <f t="shared" si="16"/>
        <v/>
      </c>
      <c r="AL27" s="34">
        <f t="shared" si="17"/>
        <v>0</v>
      </c>
      <c r="AM27" s="34">
        <f t="shared" si="18"/>
        <v>0</v>
      </c>
      <c r="AN27" s="34">
        <f t="shared" si="19"/>
        <v>23</v>
      </c>
      <c r="AO27" s="34">
        <f t="shared" si="20"/>
        <v>23</v>
      </c>
      <c r="AP27" s="34">
        <f t="shared" si="21"/>
        <v>0.23230000000000001</v>
      </c>
      <c r="AQ27" s="34">
        <f t="shared" si="22"/>
        <v>0.23230000000000001</v>
      </c>
      <c r="AR27" s="34">
        <f t="shared" si="23"/>
        <v>0</v>
      </c>
      <c r="AS27" s="34">
        <f t="shared" si="24"/>
        <v>0</v>
      </c>
      <c r="AT27" s="34">
        <f t="shared" si="25"/>
        <v>23</v>
      </c>
      <c r="AU27" s="34">
        <f t="shared" si="26"/>
        <v>23</v>
      </c>
      <c r="AV27" s="34">
        <f t="shared" si="27"/>
        <v>0.23230000000000001</v>
      </c>
    </row>
    <row r="28" spans="1:48" ht="19.899999999999999" customHeight="1" x14ac:dyDescent="0.2">
      <c r="A28" s="19"/>
      <c r="B28" s="89"/>
      <c r="C28" s="136" t="str">
        <f t="shared" si="7"/>
        <v/>
      </c>
      <c r="D28" s="136" t="str">
        <f t="shared" si="0"/>
        <v/>
      </c>
      <c r="E28" s="414" t="str">
        <f t="shared" si="1"/>
        <v/>
      </c>
      <c r="F28" s="415"/>
      <c r="G28" s="256" t="str">
        <f t="shared" si="2"/>
        <v/>
      </c>
      <c r="H28" s="90" t="str">
        <f t="shared" si="3"/>
        <v/>
      </c>
      <c r="I28" s="91" t="str">
        <f t="shared" si="4"/>
        <v/>
      </c>
      <c r="J28" s="210"/>
      <c r="K28" s="122" t="str">
        <f t="shared" si="8"/>
        <v/>
      </c>
      <c r="L28" s="185" t="str">
        <f t="shared" si="9"/>
        <v/>
      </c>
      <c r="M28" s="92"/>
      <c r="N28" s="93"/>
      <c r="O28" s="170"/>
      <c r="P28" s="95"/>
      <c r="Q28" s="170"/>
      <c r="R28" s="95"/>
      <c r="S28" s="239"/>
      <c r="T28" s="96">
        <f t="shared" si="5"/>
        <v>0</v>
      </c>
      <c r="U28" s="97" t="str">
        <f t="shared" si="10"/>
        <v/>
      </c>
      <c r="V28" s="93"/>
      <c r="W28" s="170"/>
      <c r="X28" s="95"/>
      <c r="Y28" s="170"/>
      <c r="Z28" s="95"/>
      <c r="AA28" s="239"/>
      <c r="AB28" s="443"/>
      <c r="AC28" s="444"/>
      <c r="AD28" s="445"/>
      <c r="AE28" s="169" t="str">
        <f t="shared" si="6"/>
        <v/>
      </c>
      <c r="AF28" s="34" t="str">
        <f t="shared" si="11"/>
        <v/>
      </c>
      <c r="AG28" s="34" t="str">
        <f t="shared" si="12"/>
        <v/>
      </c>
      <c r="AH28" s="34" t="str">
        <f t="shared" si="13"/>
        <v/>
      </c>
      <c r="AI28" s="34" t="str">
        <f t="shared" si="14"/>
        <v/>
      </c>
      <c r="AJ28" s="34" t="str">
        <f t="shared" si="15"/>
        <v/>
      </c>
      <c r="AK28" s="34" t="str">
        <f t="shared" si="16"/>
        <v/>
      </c>
      <c r="AL28" s="34">
        <f t="shared" si="17"/>
        <v>0</v>
      </c>
      <c r="AM28" s="34">
        <f t="shared" si="18"/>
        <v>0</v>
      </c>
      <c r="AN28" s="34">
        <f t="shared" si="19"/>
        <v>23</v>
      </c>
      <c r="AO28" s="34">
        <f t="shared" si="20"/>
        <v>23</v>
      </c>
      <c r="AP28" s="34">
        <f t="shared" si="21"/>
        <v>0.23230000000000001</v>
      </c>
      <c r="AQ28" s="34">
        <f t="shared" si="22"/>
        <v>0.23230000000000001</v>
      </c>
      <c r="AR28" s="34">
        <f t="shared" si="23"/>
        <v>0</v>
      </c>
      <c r="AS28" s="34">
        <f t="shared" si="24"/>
        <v>0</v>
      </c>
      <c r="AT28" s="34">
        <f t="shared" si="25"/>
        <v>23</v>
      </c>
      <c r="AU28" s="34">
        <f t="shared" si="26"/>
        <v>23</v>
      </c>
      <c r="AV28" s="34">
        <f t="shared" si="27"/>
        <v>0.23230000000000001</v>
      </c>
    </row>
    <row r="29" spans="1:48" ht="19.899999999999999" customHeight="1" x14ac:dyDescent="0.2">
      <c r="A29" s="19"/>
      <c r="B29" s="89"/>
      <c r="C29" s="136" t="str">
        <f t="shared" si="7"/>
        <v/>
      </c>
      <c r="D29" s="136" t="str">
        <f t="shared" si="0"/>
        <v/>
      </c>
      <c r="E29" s="414" t="str">
        <f t="shared" si="1"/>
        <v/>
      </c>
      <c r="F29" s="415"/>
      <c r="G29" s="256" t="str">
        <f t="shared" si="2"/>
        <v/>
      </c>
      <c r="H29" s="90" t="str">
        <f t="shared" si="3"/>
        <v/>
      </c>
      <c r="I29" s="91" t="str">
        <f t="shared" si="4"/>
        <v/>
      </c>
      <c r="J29" s="210"/>
      <c r="K29" s="122" t="str">
        <f t="shared" si="8"/>
        <v/>
      </c>
      <c r="L29" s="185" t="str">
        <f t="shared" si="9"/>
        <v/>
      </c>
      <c r="M29" s="92"/>
      <c r="N29" s="93"/>
      <c r="O29" s="170"/>
      <c r="P29" s="95"/>
      <c r="Q29" s="170"/>
      <c r="R29" s="95"/>
      <c r="S29" s="239"/>
      <c r="T29" s="96">
        <f t="shared" si="5"/>
        <v>0</v>
      </c>
      <c r="U29" s="97" t="str">
        <f t="shared" si="10"/>
        <v/>
      </c>
      <c r="V29" s="93"/>
      <c r="W29" s="170"/>
      <c r="X29" s="95"/>
      <c r="Y29" s="170"/>
      <c r="Z29" s="95"/>
      <c r="AA29" s="239"/>
      <c r="AB29" s="443"/>
      <c r="AC29" s="444"/>
      <c r="AD29" s="445"/>
      <c r="AE29" s="169" t="str">
        <f t="shared" si="6"/>
        <v/>
      </c>
      <c r="AF29" s="34" t="str">
        <f t="shared" si="11"/>
        <v/>
      </c>
      <c r="AG29" s="34" t="str">
        <f t="shared" si="12"/>
        <v/>
      </c>
      <c r="AH29" s="34" t="str">
        <f t="shared" si="13"/>
        <v/>
      </c>
      <c r="AI29" s="34" t="str">
        <f t="shared" si="14"/>
        <v/>
      </c>
      <c r="AJ29" s="34" t="str">
        <f t="shared" si="15"/>
        <v/>
      </c>
      <c r="AK29" s="34" t="str">
        <f t="shared" si="16"/>
        <v/>
      </c>
      <c r="AL29" s="34">
        <f t="shared" si="17"/>
        <v>0</v>
      </c>
      <c r="AM29" s="34">
        <f t="shared" si="18"/>
        <v>0</v>
      </c>
      <c r="AN29" s="34">
        <f t="shared" si="19"/>
        <v>23</v>
      </c>
      <c r="AO29" s="34">
        <f t="shared" si="20"/>
        <v>23</v>
      </c>
      <c r="AP29" s="34">
        <f t="shared" si="21"/>
        <v>0.23230000000000001</v>
      </c>
      <c r="AQ29" s="34">
        <f t="shared" si="22"/>
        <v>0.23230000000000001</v>
      </c>
      <c r="AR29" s="34">
        <f t="shared" si="23"/>
        <v>0</v>
      </c>
      <c r="AS29" s="34">
        <f t="shared" si="24"/>
        <v>0</v>
      </c>
      <c r="AT29" s="34">
        <f t="shared" si="25"/>
        <v>23</v>
      </c>
      <c r="AU29" s="34">
        <f t="shared" si="26"/>
        <v>23</v>
      </c>
      <c r="AV29" s="34">
        <f t="shared" si="27"/>
        <v>0.23230000000000001</v>
      </c>
    </row>
    <row r="30" spans="1:48" ht="19.899999999999999" customHeight="1" x14ac:dyDescent="0.2">
      <c r="A30" s="19"/>
      <c r="B30" s="89"/>
      <c r="C30" s="136" t="str">
        <f t="shared" si="7"/>
        <v/>
      </c>
      <c r="D30" s="136" t="str">
        <f t="shared" si="0"/>
        <v/>
      </c>
      <c r="E30" s="414" t="str">
        <f t="shared" si="1"/>
        <v/>
      </c>
      <c r="F30" s="415"/>
      <c r="G30" s="256" t="str">
        <f t="shared" si="2"/>
        <v/>
      </c>
      <c r="H30" s="90" t="str">
        <f t="shared" si="3"/>
        <v/>
      </c>
      <c r="I30" s="91" t="str">
        <f t="shared" si="4"/>
        <v/>
      </c>
      <c r="J30" s="210"/>
      <c r="K30" s="122" t="str">
        <f t="shared" si="8"/>
        <v/>
      </c>
      <c r="L30" s="185" t="str">
        <f t="shared" si="9"/>
        <v/>
      </c>
      <c r="M30" s="92"/>
      <c r="N30" s="93"/>
      <c r="O30" s="170"/>
      <c r="P30" s="95"/>
      <c r="Q30" s="170"/>
      <c r="R30" s="95"/>
      <c r="S30" s="239"/>
      <c r="T30" s="96">
        <f t="shared" si="5"/>
        <v>0</v>
      </c>
      <c r="U30" s="97" t="str">
        <f t="shared" si="10"/>
        <v/>
      </c>
      <c r="V30" s="93"/>
      <c r="W30" s="170"/>
      <c r="X30" s="95"/>
      <c r="Y30" s="170"/>
      <c r="Z30" s="95"/>
      <c r="AA30" s="239"/>
      <c r="AB30" s="443"/>
      <c r="AC30" s="444"/>
      <c r="AD30" s="445"/>
      <c r="AE30" s="169" t="str">
        <f t="shared" si="6"/>
        <v/>
      </c>
      <c r="AF30" s="34" t="str">
        <f t="shared" si="11"/>
        <v/>
      </c>
      <c r="AG30" s="34" t="str">
        <f t="shared" si="12"/>
        <v/>
      </c>
      <c r="AH30" s="34" t="str">
        <f t="shared" si="13"/>
        <v/>
      </c>
      <c r="AI30" s="34" t="str">
        <f t="shared" si="14"/>
        <v/>
      </c>
      <c r="AJ30" s="34" t="str">
        <f t="shared" si="15"/>
        <v/>
      </c>
      <c r="AK30" s="34" t="str">
        <f t="shared" si="16"/>
        <v/>
      </c>
      <c r="AL30" s="34">
        <f t="shared" si="17"/>
        <v>0</v>
      </c>
      <c r="AM30" s="34">
        <f t="shared" si="18"/>
        <v>0</v>
      </c>
      <c r="AN30" s="34">
        <f t="shared" si="19"/>
        <v>23</v>
      </c>
      <c r="AO30" s="34">
        <f t="shared" si="20"/>
        <v>23</v>
      </c>
      <c r="AP30" s="34">
        <f t="shared" si="21"/>
        <v>0.23230000000000001</v>
      </c>
      <c r="AQ30" s="34">
        <f t="shared" si="22"/>
        <v>0.23230000000000001</v>
      </c>
      <c r="AR30" s="34">
        <f t="shared" si="23"/>
        <v>0</v>
      </c>
      <c r="AS30" s="34">
        <f t="shared" si="24"/>
        <v>0</v>
      </c>
      <c r="AT30" s="34">
        <f t="shared" si="25"/>
        <v>23</v>
      </c>
      <c r="AU30" s="34">
        <f t="shared" si="26"/>
        <v>23</v>
      </c>
      <c r="AV30" s="34">
        <f t="shared" si="27"/>
        <v>0.23230000000000001</v>
      </c>
    </row>
    <row r="31" spans="1:48" ht="19.899999999999999" customHeight="1" x14ac:dyDescent="0.2">
      <c r="A31" s="19"/>
      <c r="B31" s="89"/>
      <c r="C31" s="136" t="str">
        <f t="shared" si="7"/>
        <v/>
      </c>
      <c r="D31" s="136" t="str">
        <f t="shared" si="0"/>
        <v/>
      </c>
      <c r="E31" s="414" t="str">
        <f t="shared" si="1"/>
        <v/>
      </c>
      <c r="F31" s="415"/>
      <c r="G31" s="256" t="str">
        <f t="shared" si="2"/>
        <v/>
      </c>
      <c r="H31" s="90" t="str">
        <f t="shared" si="3"/>
        <v/>
      </c>
      <c r="I31" s="91" t="str">
        <f t="shared" si="4"/>
        <v/>
      </c>
      <c r="J31" s="210"/>
      <c r="K31" s="122" t="str">
        <f t="shared" si="8"/>
        <v/>
      </c>
      <c r="L31" s="185" t="str">
        <f t="shared" si="9"/>
        <v/>
      </c>
      <c r="M31" s="92"/>
      <c r="N31" s="93"/>
      <c r="O31" s="170"/>
      <c r="P31" s="95"/>
      <c r="Q31" s="170"/>
      <c r="R31" s="95"/>
      <c r="S31" s="239"/>
      <c r="T31" s="96">
        <f t="shared" si="5"/>
        <v>0</v>
      </c>
      <c r="U31" s="97" t="str">
        <f t="shared" si="10"/>
        <v/>
      </c>
      <c r="V31" s="93"/>
      <c r="W31" s="170"/>
      <c r="X31" s="95"/>
      <c r="Y31" s="170"/>
      <c r="Z31" s="95"/>
      <c r="AA31" s="239"/>
      <c r="AB31" s="443"/>
      <c r="AC31" s="444"/>
      <c r="AD31" s="445"/>
      <c r="AE31" s="169" t="str">
        <f t="shared" si="6"/>
        <v/>
      </c>
      <c r="AF31" s="34" t="str">
        <f t="shared" si="11"/>
        <v/>
      </c>
      <c r="AG31" s="34" t="str">
        <f t="shared" si="12"/>
        <v/>
      </c>
      <c r="AH31" s="34" t="str">
        <f t="shared" si="13"/>
        <v/>
      </c>
      <c r="AI31" s="34" t="str">
        <f t="shared" si="14"/>
        <v/>
      </c>
      <c r="AJ31" s="34" t="str">
        <f t="shared" si="15"/>
        <v/>
      </c>
      <c r="AK31" s="34" t="str">
        <f t="shared" si="16"/>
        <v/>
      </c>
      <c r="AL31" s="34">
        <f t="shared" si="17"/>
        <v>0</v>
      </c>
      <c r="AM31" s="34">
        <f t="shared" si="18"/>
        <v>0</v>
      </c>
      <c r="AN31" s="34">
        <f t="shared" si="19"/>
        <v>23</v>
      </c>
      <c r="AO31" s="34">
        <f t="shared" si="20"/>
        <v>23</v>
      </c>
      <c r="AP31" s="34">
        <f t="shared" si="21"/>
        <v>0.23230000000000001</v>
      </c>
      <c r="AQ31" s="34">
        <f t="shared" si="22"/>
        <v>0.23230000000000001</v>
      </c>
      <c r="AR31" s="34">
        <f t="shared" si="23"/>
        <v>0</v>
      </c>
      <c r="AS31" s="34">
        <f t="shared" si="24"/>
        <v>0</v>
      </c>
      <c r="AT31" s="34">
        <f t="shared" si="25"/>
        <v>23</v>
      </c>
      <c r="AU31" s="34">
        <f t="shared" si="26"/>
        <v>23</v>
      </c>
      <c r="AV31" s="34">
        <f t="shared" si="27"/>
        <v>0.23230000000000001</v>
      </c>
    </row>
    <row r="32" spans="1:48" ht="19.899999999999999" customHeight="1" thickBot="1" x14ac:dyDescent="0.25">
      <c r="A32" s="19"/>
      <c r="B32" s="168"/>
      <c r="C32" s="140" t="str">
        <f t="shared" si="7"/>
        <v/>
      </c>
      <c r="D32" s="140" t="str">
        <f t="shared" si="0"/>
        <v/>
      </c>
      <c r="E32" s="410" t="str">
        <f t="shared" si="1"/>
        <v/>
      </c>
      <c r="F32" s="411"/>
      <c r="G32" s="257" t="str">
        <f t="shared" si="2"/>
        <v/>
      </c>
      <c r="H32" s="107" t="str">
        <f t="shared" si="3"/>
        <v/>
      </c>
      <c r="I32" s="108" t="str">
        <f t="shared" si="4"/>
        <v/>
      </c>
      <c r="J32" s="211"/>
      <c r="K32" s="124" t="str">
        <f t="shared" si="8"/>
        <v/>
      </c>
      <c r="L32" s="188" t="str">
        <f t="shared" si="9"/>
        <v/>
      </c>
      <c r="M32" s="109"/>
      <c r="N32" s="110"/>
      <c r="O32" s="171"/>
      <c r="P32" s="112"/>
      <c r="Q32" s="171"/>
      <c r="R32" s="112"/>
      <c r="S32" s="240"/>
      <c r="T32" s="113">
        <f t="shared" si="5"/>
        <v>0</v>
      </c>
      <c r="U32" s="114" t="str">
        <f t="shared" si="10"/>
        <v/>
      </c>
      <c r="V32" s="110"/>
      <c r="W32" s="171"/>
      <c r="X32" s="112"/>
      <c r="Y32" s="171"/>
      <c r="Z32" s="112"/>
      <c r="AA32" s="240"/>
      <c r="AB32" s="446"/>
      <c r="AC32" s="447"/>
      <c r="AD32" s="448"/>
      <c r="AE32" s="169" t="str">
        <f t="shared" si="6"/>
        <v/>
      </c>
      <c r="AF32" s="34" t="str">
        <f t="shared" si="11"/>
        <v/>
      </c>
      <c r="AG32" s="34" t="str">
        <f t="shared" si="12"/>
        <v/>
      </c>
      <c r="AH32" s="34" t="str">
        <f t="shared" si="13"/>
        <v/>
      </c>
      <c r="AI32" s="34" t="str">
        <f t="shared" si="14"/>
        <v/>
      </c>
      <c r="AJ32" s="34" t="str">
        <f t="shared" si="15"/>
        <v/>
      </c>
      <c r="AK32" s="34" t="str">
        <f t="shared" si="16"/>
        <v/>
      </c>
      <c r="AL32" s="34">
        <f t="shared" si="17"/>
        <v>0</v>
      </c>
      <c r="AM32" s="34">
        <f t="shared" si="18"/>
        <v>0</v>
      </c>
      <c r="AN32" s="34">
        <f t="shared" si="19"/>
        <v>23</v>
      </c>
      <c r="AO32" s="34">
        <f t="shared" si="20"/>
        <v>23</v>
      </c>
      <c r="AP32" s="34">
        <f t="shared" si="21"/>
        <v>0.23230000000000001</v>
      </c>
      <c r="AQ32" s="34">
        <f t="shared" si="22"/>
        <v>0.23230000000000001</v>
      </c>
      <c r="AR32" s="34">
        <f t="shared" si="23"/>
        <v>0</v>
      </c>
      <c r="AS32" s="34">
        <f t="shared" si="24"/>
        <v>0</v>
      </c>
      <c r="AT32" s="34">
        <f t="shared" si="25"/>
        <v>23</v>
      </c>
      <c r="AU32" s="34">
        <f t="shared" si="26"/>
        <v>23</v>
      </c>
      <c r="AV32" s="34">
        <f t="shared" si="27"/>
        <v>0.23230000000000001</v>
      </c>
    </row>
    <row r="33" spans="1:30" x14ac:dyDescent="0.2">
      <c r="A33" s="449" t="s">
        <v>18</v>
      </c>
      <c r="B33" s="449"/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49"/>
      <c r="Y33" s="449"/>
      <c r="Z33" s="449"/>
      <c r="AA33" s="449"/>
      <c r="AB33" s="449"/>
      <c r="AC33" s="449"/>
      <c r="AD33" s="449"/>
    </row>
    <row r="34" spans="1:30" x14ac:dyDescent="0.2">
      <c r="A34" s="450" t="s">
        <v>42</v>
      </c>
      <c r="B34" s="450"/>
      <c r="C34" s="450"/>
      <c r="D34" s="450"/>
      <c r="E34" s="450"/>
      <c r="F34" s="450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50"/>
      <c r="AA34" s="450"/>
      <c r="AB34" s="450"/>
      <c r="AC34" s="450"/>
      <c r="AD34" s="450"/>
    </row>
    <row r="35" spans="1:30" ht="15" x14ac:dyDescent="0.2">
      <c r="A35" s="2"/>
      <c r="B35" s="2"/>
      <c r="C35" s="2"/>
      <c r="D35" s="2"/>
      <c r="E35" s="2"/>
      <c r="F35" s="2"/>
      <c r="G35" s="2"/>
      <c r="H35" s="2"/>
      <c r="I35" s="2"/>
      <c r="J35" s="3"/>
      <c r="K35" s="120"/>
      <c r="L35" s="3"/>
      <c r="M35" s="2"/>
      <c r="N35" s="4"/>
      <c r="O35" s="2"/>
      <c r="P35" s="2"/>
      <c r="Q35" s="2"/>
      <c r="R35" s="435" t="s">
        <v>19</v>
      </c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</row>
  </sheetData>
  <sheetProtection sheet="1" objects="1" scenarios="1"/>
  <mergeCells count="62">
    <mergeCell ref="A3:G3"/>
    <mergeCell ref="A4:G4"/>
    <mergeCell ref="K4:L4"/>
    <mergeCell ref="A6:C6"/>
    <mergeCell ref="A8:A9"/>
    <mergeCell ref="I8:I9"/>
    <mergeCell ref="J8:J9"/>
    <mergeCell ref="C8:C9"/>
    <mergeCell ref="D8:D9"/>
    <mergeCell ref="R35:AD35"/>
    <mergeCell ref="AD8:AD19"/>
    <mergeCell ref="AB20:AD32"/>
    <mergeCell ref="A33:AD33"/>
    <mergeCell ref="A34:AD34"/>
    <mergeCell ref="AB8:AB19"/>
    <mergeCell ref="B8:B9"/>
    <mergeCell ref="AC8:AC19"/>
    <mergeCell ref="E31:F31"/>
    <mergeCell ref="E28:F28"/>
    <mergeCell ref="E11:F11"/>
    <mergeCell ref="E10:F10"/>
    <mergeCell ref="E14:F14"/>
    <mergeCell ref="E21:F21"/>
    <mergeCell ref="E12:F12"/>
    <mergeCell ref="E13:F13"/>
    <mergeCell ref="T3:V3"/>
    <mergeCell ref="W3:Z3"/>
    <mergeCell ref="M3:O3"/>
    <mergeCell ref="M4:N4"/>
    <mergeCell ref="T4:V4"/>
    <mergeCell ref="W4:Z4"/>
    <mergeCell ref="A1:G1"/>
    <mergeCell ref="A2:G2"/>
    <mergeCell ref="T5:V5"/>
    <mergeCell ref="K8:K9"/>
    <mergeCell ref="L8:L9"/>
    <mergeCell ref="G8:G9"/>
    <mergeCell ref="N8:AA8"/>
    <mergeCell ref="W5:Z5"/>
    <mergeCell ref="T2:V2"/>
    <mergeCell ref="T6:V6"/>
    <mergeCell ref="W6:Z6"/>
    <mergeCell ref="E8:F9"/>
    <mergeCell ref="E6:G6"/>
    <mergeCell ref="M8:M9"/>
    <mergeCell ref="H8:H9"/>
    <mergeCell ref="W2:Z2"/>
    <mergeCell ref="E20:F20"/>
    <mergeCell ref="E18:F18"/>
    <mergeCell ref="E19:F19"/>
    <mergeCell ref="E15:F15"/>
    <mergeCell ref="E16:F16"/>
    <mergeCell ref="E17:F17"/>
    <mergeCell ref="E32:F32"/>
    <mergeCell ref="E22:F22"/>
    <mergeCell ref="E23:F23"/>
    <mergeCell ref="E25:F25"/>
    <mergeCell ref="E26:F26"/>
    <mergeCell ref="E29:F29"/>
    <mergeCell ref="E30:F30"/>
    <mergeCell ref="E24:F24"/>
    <mergeCell ref="E27:F27"/>
  </mergeCells>
  <phoneticPr fontId="0" type="noConversion"/>
  <conditionalFormatting sqref="V10:V32 X10:X32 Z10:Z32">
    <cfRule type="expression" dxfId="7" priority="1" stopIfTrue="1">
      <formula>AND(ISNUMBER($A10),$U10&gt;8)</formula>
    </cfRule>
  </conditionalFormatting>
  <conditionalFormatting sqref="U10:U32">
    <cfRule type="cellIs" dxfId="6" priority="2" stopIfTrue="1" operator="lessThan">
      <formula>9</formula>
    </cfRule>
  </conditionalFormatting>
  <dataValidations count="1">
    <dataValidation allowBlank="1" showInputMessage="1" showErrorMessage="1" errorTitle="P O Z O R" error="Tuto buňku nelze přepsat !_x000a_Je uzamčena autorem." sqref="AF10:AP32 AV10:AV32" xr:uid="{00000000-0002-0000-0400-000000000000}"/>
  </dataValidations>
  <printOptions horizontalCentered="1"/>
  <pageMargins left="0.19685039370078741" right="0.19685039370078741" top="0.59055118110236227" bottom="0.59055118110236227" header="0.51181102362204722" footer="0.51181102362204722"/>
  <pageSetup paperSize="9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fitToPage="1"/>
  </sheetPr>
  <dimension ref="A1:AV35"/>
  <sheetViews>
    <sheetView showGridLines="0" zoomScale="72" workbookViewId="0">
      <selection activeCell="A10" sqref="A10"/>
    </sheetView>
  </sheetViews>
  <sheetFormatPr defaultColWidth="0" defaultRowHeight="12.75" zeroHeight="1" x14ac:dyDescent="0.2"/>
  <cols>
    <col min="1" max="2" width="6.42578125" style="41" customWidth="1"/>
    <col min="3" max="3" width="4.7109375" style="41" bestFit="1" customWidth="1"/>
    <col min="4" max="4" width="5.5703125" style="41" bestFit="1" customWidth="1"/>
    <col min="5" max="5" width="17.42578125" style="41" customWidth="1"/>
    <col min="6" max="6" width="14.7109375" style="41" customWidth="1"/>
    <col min="7" max="7" width="5.5703125" style="41" customWidth="1"/>
    <col min="8" max="8" width="7" style="41" customWidth="1"/>
    <col min="9" max="9" width="5.5703125" style="41" customWidth="1"/>
    <col min="10" max="10" width="7.28515625" style="41" bestFit="1" customWidth="1"/>
    <col min="11" max="11" width="7.28515625" style="125" customWidth="1"/>
    <col min="12" max="12" width="7.85546875" style="41" customWidth="1"/>
    <col min="13" max="13" width="6.28515625" style="41" customWidth="1"/>
    <col min="14" max="14" width="5.7109375" style="41" customWidth="1"/>
    <col min="15" max="15" width="3.7109375" style="41" customWidth="1"/>
    <col min="16" max="16" width="5.7109375" style="41" customWidth="1"/>
    <col min="17" max="17" width="3.7109375" style="41" customWidth="1"/>
    <col min="18" max="18" width="5.7109375" style="41" customWidth="1"/>
    <col min="19" max="19" width="3.7109375" style="41" customWidth="1"/>
    <col min="20" max="20" width="5.7109375" style="41" customWidth="1"/>
    <col min="21" max="21" width="3.7109375" style="41" customWidth="1"/>
    <col min="22" max="22" width="5.7109375" style="41" customWidth="1"/>
    <col min="23" max="23" width="3.7109375" style="41" customWidth="1"/>
    <col min="24" max="24" width="5.7109375" style="41" customWidth="1"/>
    <col min="25" max="25" width="3.7109375" style="41" customWidth="1"/>
    <col min="26" max="26" width="5.7109375" style="41" customWidth="1"/>
    <col min="27" max="30" width="3.7109375" style="41" customWidth="1"/>
    <col min="31" max="38" width="0" style="41" hidden="1" customWidth="1"/>
    <col min="39" max="39" width="12.7109375" style="41" hidden="1" customWidth="1"/>
    <col min="40" max="41" width="0" style="41" hidden="1" customWidth="1"/>
    <col min="42" max="42" width="10" style="41" hidden="1" customWidth="1"/>
    <col min="43" max="48" width="0" style="41" hidden="1" customWidth="1"/>
    <col min="49" max="49" width="9.140625" style="41" customWidth="1"/>
    <col min="50" max="16384" width="0" style="41" hidden="1"/>
  </cols>
  <sheetData>
    <row r="1" spans="1:48" ht="21" customHeight="1" thickBot="1" x14ac:dyDescent="0.4">
      <c r="A1" s="392" t="s">
        <v>78</v>
      </c>
      <c r="B1" s="392"/>
      <c r="C1" s="392"/>
      <c r="D1" s="392"/>
      <c r="E1" s="392"/>
      <c r="F1" s="392"/>
      <c r="G1" s="392"/>
      <c r="H1" s="71"/>
      <c r="I1" s="72"/>
      <c r="J1" s="71"/>
      <c r="K1" s="116"/>
      <c r="L1" s="20"/>
      <c r="M1" s="20"/>
      <c r="N1" s="20"/>
      <c r="O1" s="20"/>
      <c r="P1" s="20"/>
      <c r="Q1" s="20"/>
      <c r="R1" s="20"/>
      <c r="S1" s="20"/>
      <c r="T1" s="72" t="s">
        <v>64</v>
      </c>
      <c r="U1" s="71"/>
      <c r="V1" s="71"/>
      <c r="W1" s="20"/>
      <c r="X1" s="20"/>
      <c r="Y1" s="20"/>
      <c r="Z1" s="20"/>
      <c r="AA1" s="20"/>
      <c r="AB1" s="20"/>
      <c r="AC1" s="20"/>
      <c r="AD1" s="20"/>
    </row>
    <row r="2" spans="1:48" ht="26.1" customHeight="1" thickBot="1" x14ac:dyDescent="0.25">
      <c r="A2" s="393" t="str">
        <f>"Název závodů: "&amp;SEZNAM!$D$2</f>
        <v xml:space="preserve">Název závodů: </v>
      </c>
      <c r="B2" s="393"/>
      <c r="C2" s="393"/>
      <c r="D2" s="393"/>
      <c r="E2" s="393"/>
      <c r="F2" s="393"/>
      <c r="G2" s="393"/>
      <c r="H2" s="27"/>
      <c r="I2" s="27"/>
      <c r="J2" s="27"/>
      <c r="K2" s="117" t="s">
        <v>93</v>
      </c>
      <c r="L2" s="27"/>
      <c r="M2" s="245"/>
      <c r="N2" s="27"/>
      <c r="O2" s="27"/>
      <c r="P2" s="27"/>
      <c r="Q2" s="27"/>
      <c r="R2" s="27"/>
      <c r="S2" s="27"/>
      <c r="T2" s="394"/>
      <c r="U2" s="394"/>
      <c r="V2" s="394"/>
      <c r="W2" s="394"/>
      <c r="X2" s="394"/>
      <c r="Y2" s="394"/>
      <c r="Z2" s="394"/>
      <c r="AA2" s="27"/>
      <c r="AB2" s="27"/>
      <c r="AC2" s="27"/>
      <c r="AD2" s="27"/>
    </row>
    <row r="3" spans="1:48" ht="26.1" customHeight="1" thickTop="1" thickBot="1" x14ac:dyDescent="0.25">
      <c r="A3" s="463" t="str">
        <f>"Místo: "&amp;SEZNAM!$D$4</f>
        <v xml:space="preserve">Místo: </v>
      </c>
      <c r="B3" s="463"/>
      <c r="C3" s="463"/>
      <c r="D3" s="463"/>
      <c r="E3" s="464"/>
      <c r="F3" s="464"/>
      <c r="G3" s="464"/>
      <c r="H3" s="70"/>
      <c r="I3" s="55"/>
      <c r="J3" s="55"/>
      <c r="K3" s="118" t="s">
        <v>22</v>
      </c>
      <c r="L3" s="74"/>
      <c r="M3" s="431">
        <f>DATKON</f>
        <v>0</v>
      </c>
      <c r="N3" s="432"/>
      <c r="O3" s="432"/>
      <c r="P3" s="27"/>
      <c r="Q3" s="27"/>
      <c r="R3" s="27"/>
      <c r="S3" s="27"/>
      <c r="T3" s="394"/>
      <c r="U3" s="394"/>
      <c r="V3" s="394"/>
      <c r="W3" s="394"/>
      <c r="X3" s="394"/>
      <c r="Y3" s="394"/>
      <c r="Z3" s="394"/>
      <c r="AA3" s="55"/>
    </row>
    <row r="4" spans="1:48" ht="26.1" customHeight="1" thickBot="1" x14ac:dyDescent="0.25">
      <c r="A4" s="465" t="str">
        <f>"Pořadatel: "&amp;SEZNAM!$D$5</f>
        <v xml:space="preserve">Pořadatel: </v>
      </c>
      <c r="B4" s="465"/>
      <c r="C4" s="465"/>
      <c r="D4" s="465"/>
      <c r="E4" s="465"/>
      <c r="F4" s="466"/>
      <c r="G4" s="466"/>
      <c r="H4" s="23"/>
      <c r="I4" s="208"/>
      <c r="J4" s="69"/>
      <c r="K4" s="467" t="s">
        <v>38</v>
      </c>
      <c r="L4" s="468"/>
      <c r="M4" s="433"/>
      <c r="N4" s="434"/>
      <c r="O4" s="27"/>
      <c r="P4" s="27"/>
      <c r="Q4" s="27"/>
      <c r="R4" s="27"/>
      <c r="S4" s="27"/>
      <c r="T4" s="394"/>
      <c r="U4" s="394"/>
      <c r="V4" s="394"/>
      <c r="W4" s="394"/>
      <c r="X4" s="394"/>
      <c r="Y4" s="394"/>
      <c r="Z4" s="394"/>
      <c r="AA4" s="208"/>
    </row>
    <row r="5" spans="1:48" ht="26.1" customHeight="1" thickBot="1" x14ac:dyDescent="0.25">
      <c r="A5" s="13" t="s">
        <v>39</v>
      </c>
      <c r="B5" s="13"/>
      <c r="C5" s="24"/>
      <c r="E5" s="1" t="s">
        <v>63</v>
      </c>
      <c r="F5" s="65"/>
      <c r="G5" s="13"/>
      <c r="H5" s="13"/>
      <c r="I5" s="13"/>
      <c r="J5" s="13"/>
      <c r="K5" s="119"/>
      <c r="M5" s="13"/>
      <c r="N5" s="13"/>
      <c r="O5" s="13"/>
      <c r="T5" s="394"/>
      <c r="U5" s="394"/>
      <c r="V5" s="394"/>
      <c r="W5" s="394"/>
      <c r="X5" s="394"/>
      <c r="Y5" s="394"/>
      <c r="Z5" s="394"/>
    </row>
    <row r="6" spans="1:48" ht="26.1" customHeight="1" thickBot="1" x14ac:dyDescent="0.25">
      <c r="A6" s="469" t="s">
        <v>77</v>
      </c>
      <c r="B6" s="470"/>
      <c r="C6" s="471"/>
      <c r="D6" s="200"/>
      <c r="E6" s="426"/>
      <c r="F6" s="427"/>
      <c r="G6" s="428"/>
      <c r="H6" s="27"/>
      <c r="I6" s="27"/>
      <c r="J6" s="27"/>
      <c r="K6" s="117"/>
      <c r="L6" s="27"/>
      <c r="M6" s="27"/>
      <c r="N6" s="27"/>
      <c r="O6" s="27"/>
      <c r="P6" s="115"/>
      <c r="Q6" s="115"/>
      <c r="R6" s="115"/>
      <c r="S6" s="200"/>
      <c r="T6" s="394"/>
      <c r="U6" s="394"/>
      <c r="V6" s="394"/>
      <c r="W6" s="394"/>
      <c r="X6" s="394"/>
      <c r="Y6" s="394"/>
      <c r="Z6" s="394"/>
      <c r="AA6" s="27"/>
      <c r="AB6" s="27"/>
      <c r="AC6" s="27"/>
    </row>
    <row r="7" spans="1:48" ht="15.75" thickBot="1" x14ac:dyDescent="0.25">
      <c r="A7" s="2"/>
      <c r="B7" s="2"/>
      <c r="C7" s="2"/>
      <c r="D7" s="2"/>
      <c r="E7" s="2"/>
      <c r="F7" s="2"/>
      <c r="G7" s="2"/>
      <c r="H7" s="2"/>
      <c r="I7" s="2"/>
      <c r="J7" s="3"/>
      <c r="K7" s="120"/>
      <c r="L7" s="3"/>
      <c r="M7" s="2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48" ht="13.15" customHeight="1" x14ac:dyDescent="0.2">
      <c r="A8" s="482" t="s">
        <v>0</v>
      </c>
      <c r="B8" s="477" t="s">
        <v>5</v>
      </c>
      <c r="C8" s="477" t="s">
        <v>35</v>
      </c>
      <c r="D8" s="477" t="s">
        <v>62</v>
      </c>
      <c r="E8" s="422" t="s">
        <v>59</v>
      </c>
      <c r="F8" s="423"/>
      <c r="G8" s="416" t="s">
        <v>96</v>
      </c>
      <c r="H8" s="416" t="s">
        <v>60</v>
      </c>
      <c r="I8" s="416" t="s">
        <v>1</v>
      </c>
      <c r="J8" s="475"/>
      <c r="K8" s="478" t="s">
        <v>74</v>
      </c>
      <c r="L8" s="416" t="s">
        <v>4</v>
      </c>
      <c r="M8" s="429" t="s">
        <v>61</v>
      </c>
      <c r="N8" s="419" t="s">
        <v>6</v>
      </c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1"/>
      <c r="AB8" s="451" t="s">
        <v>7</v>
      </c>
      <c r="AC8" s="457" t="s">
        <v>8</v>
      </c>
      <c r="AD8" s="436" t="s">
        <v>9</v>
      </c>
    </row>
    <row r="9" spans="1:48" ht="13.5" thickBot="1" x14ac:dyDescent="0.25">
      <c r="A9" s="483"/>
      <c r="B9" s="417"/>
      <c r="C9" s="417"/>
      <c r="D9" s="417"/>
      <c r="E9" s="424"/>
      <c r="F9" s="425"/>
      <c r="G9" s="418"/>
      <c r="H9" s="418"/>
      <c r="I9" s="474"/>
      <c r="J9" s="476"/>
      <c r="K9" s="479"/>
      <c r="L9" s="417"/>
      <c r="M9" s="430"/>
      <c r="N9" s="77" t="s">
        <v>10</v>
      </c>
      <c r="O9" s="56" t="s">
        <v>11</v>
      </c>
      <c r="P9" s="56" t="s">
        <v>12</v>
      </c>
      <c r="Q9" s="56" t="s">
        <v>11</v>
      </c>
      <c r="R9" s="56" t="s">
        <v>13</v>
      </c>
      <c r="S9" s="78" t="s">
        <v>11</v>
      </c>
      <c r="T9" s="28"/>
      <c r="U9" s="28"/>
      <c r="V9" s="79" t="s">
        <v>14</v>
      </c>
      <c r="W9" s="56" t="s">
        <v>11</v>
      </c>
      <c r="X9" s="56" t="s">
        <v>15</v>
      </c>
      <c r="Y9" s="56" t="s">
        <v>11</v>
      </c>
      <c r="Z9" s="56" t="s">
        <v>16</v>
      </c>
      <c r="AA9" s="78" t="s">
        <v>11</v>
      </c>
      <c r="AB9" s="452"/>
      <c r="AC9" s="458"/>
      <c r="AD9" s="437"/>
      <c r="AF9" s="35" t="s">
        <v>43</v>
      </c>
      <c r="AG9" s="35" t="s">
        <v>44</v>
      </c>
      <c r="AH9" s="35" t="s">
        <v>45</v>
      </c>
      <c r="AI9" s="35" t="s">
        <v>46</v>
      </c>
      <c r="AJ9" s="35" t="s">
        <v>47</v>
      </c>
      <c r="AK9" s="35" t="s">
        <v>41</v>
      </c>
      <c r="AL9" s="36" t="s">
        <v>48</v>
      </c>
      <c r="AM9" s="36" t="s">
        <v>49</v>
      </c>
      <c r="AN9" s="37" t="s">
        <v>50</v>
      </c>
      <c r="AO9" s="37" t="s">
        <v>51</v>
      </c>
      <c r="AP9" s="37" t="s">
        <v>52</v>
      </c>
      <c r="AQ9" s="35" t="s">
        <v>53</v>
      </c>
      <c r="AR9" s="36" t="s">
        <v>40</v>
      </c>
      <c r="AS9" s="36" t="s">
        <v>54</v>
      </c>
      <c r="AT9" s="37" t="s">
        <v>55</v>
      </c>
      <c r="AU9" s="37" t="s">
        <v>56</v>
      </c>
      <c r="AV9" s="37" t="s">
        <v>57</v>
      </c>
    </row>
    <row r="10" spans="1:48" ht="19.899999999999999" customHeight="1" x14ac:dyDescent="0.2">
      <c r="A10" s="18"/>
      <c r="B10" s="80"/>
      <c r="C10" s="133" t="str">
        <f>IF(ISNUMBER(A10),RANK(L10,$L$10:$L$32),"")</f>
        <v/>
      </c>
      <c r="D10" s="133" t="str">
        <f t="shared" ref="D10:D32" si="0">IF(A10,VLOOKUP(A10,Seznam,8),"")</f>
        <v/>
      </c>
      <c r="E10" s="461" t="str">
        <f t="shared" ref="E10:E32" si="1">IF(A10,PROPER(VLOOKUP(A10,Seznam,3)),"")</f>
        <v/>
      </c>
      <c r="F10" s="462"/>
      <c r="G10" s="255" t="str">
        <f t="shared" ref="G10:G32" si="2">IF(A10,VLOOKUP(A10,Seznam,4),"")</f>
        <v/>
      </c>
      <c r="H10" s="21" t="str">
        <f t="shared" ref="H10:H32" si="3">IF(A10,VLOOKUP(A10,Seznam,5),"")</f>
        <v/>
      </c>
      <c r="I10" s="82" t="str">
        <f t="shared" ref="I10:I32" si="4">IF(A10,VLOOKUP(A10,Seznam,7),"")</f>
        <v/>
      </c>
      <c r="J10" s="209"/>
      <c r="K10" s="121" t="str">
        <f>IF(ISNUMBER(A10),MAX(N10,P10,R10,V10,X10,Z10),"")</f>
        <v/>
      </c>
      <c r="L10" s="184" t="str">
        <f t="shared" ref="L10:L32" si="5">IF(A10,FLOOR(IF(AE10="M",K10/VLOOKUP(I10,BODY,7),K10/VLOOKUP(I10,BODY,13)),1)+AP10,"")</f>
        <v/>
      </c>
      <c r="M10" s="83"/>
      <c r="N10" s="172"/>
      <c r="O10" s="85"/>
      <c r="P10" s="175"/>
      <c r="Q10" s="85"/>
      <c r="R10" s="175"/>
      <c r="S10" s="83"/>
      <c r="T10" s="178">
        <f t="shared" ref="T10:T32" si="6">MAX(N10,P10,R10)</f>
        <v>0</v>
      </c>
      <c r="U10" s="181" t="str">
        <f>IF(ISNUMBER(A10),RANK(AQ10,$AQ$10:$AQ$32),"")</f>
        <v/>
      </c>
      <c r="V10" s="172"/>
      <c r="W10" s="85"/>
      <c r="X10" s="175"/>
      <c r="Y10" s="85"/>
      <c r="Z10" s="175"/>
      <c r="AA10" s="83"/>
      <c r="AB10" s="452"/>
      <c r="AC10" s="458"/>
      <c r="AD10" s="437"/>
      <c r="AE10" s="169" t="str">
        <f t="shared" ref="AE10:AE32" si="7">IF(A10,VLOOKUP(A10,Seznam,2),"")</f>
        <v/>
      </c>
      <c r="AF10" s="34" t="str">
        <f>IF(A10,FLOOR(IF(AE10="M",N10/VLOOKUP(I10,BODY,7),N10/VLOOKUP(I10,BODY,13)),1),"")</f>
        <v/>
      </c>
      <c r="AG10" s="41" t="str">
        <f>IF(A10,FLOOR(IF(AE10="M",P10/VLOOKUP(I10,BODY,7),P10/VLOOKUP(I10,BODY,13)),1),"")</f>
        <v/>
      </c>
      <c r="AH10" s="41" t="str">
        <f>IF(A10,FLOOR(IF(AE10="M",R10/VLOOKUP(I10,BODY,7),R10/VLOOKUP(I10,BODY,13)),1),"")</f>
        <v/>
      </c>
      <c r="AI10" s="41" t="str">
        <f>IF(A10,FLOOR(IF(AE10="M",V10/VLOOKUP(I10,BODY,7),V10/VLOOKUP(I10,BODY,13)),1),"")</f>
        <v/>
      </c>
      <c r="AJ10" s="41" t="str">
        <f>IF(A10,FLOOR(IF(AE10="M",X10/VLOOKUP(I10,BODY,7),X10/VLOOKUP(I10,BODY,13)),1),"")</f>
        <v/>
      </c>
      <c r="AK10" s="41" t="str">
        <f>IF(A10,FLOOR(IF(AE10="M",Z10/VLOOKUP(I10,BODY,7),Z10/VLOOKUP(I10,BODY,13)),1),"")</f>
        <v/>
      </c>
      <c r="AL10" s="41">
        <f>IF(ISERR(LARGE(AF10:AK10,2)),0,LARGE(AF10:AK10,2))</f>
        <v>0</v>
      </c>
      <c r="AM10" s="41">
        <f>IF(ISERR(LARGE(AF10:AK10,3)),0,LARGE(AF10:AK10,3))</f>
        <v>0</v>
      </c>
      <c r="AN10" s="41">
        <f>24-RANK(AL10,$AL$10:$AL$32)</f>
        <v>23</v>
      </c>
      <c r="AO10" s="41">
        <f>24-RANK(AM10,$AM$10:$AM$32)</f>
        <v>23</v>
      </c>
      <c r="AP10" s="41">
        <f>AN10/100+AO10/10000</f>
        <v>0.23230000000000001</v>
      </c>
      <c r="AQ10" s="41">
        <f>MAX(AF10:AH10)+AV10</f>
        <v>0.23230000000000001</v>
      </c>
      <c r="AR10" s="41">
        <f>IF(ISERR(LARGE(AF10:AH10,2)),0,LARGE(AF10:AH10,2))</f>
        <v>0</v>
      </c>
      <c r="AS10" s="41">
        <f>IF(ISERR(LARGE(AF10:AH10,3)),0,LARGE(AF10:AH10,3))</f>
        <v>0</v>
      </c>
      <c r="AT10" s="41">
        <f>24-RANK(AR10,$AR$10:$AR$32)</f>
        <v>23</v>
      </c>
      <c r="AU10" s="41">
        <f>24-RANK(AS10,$AS$10:$AS$32)</f>
        <v>23</v>
      </c>
      <c r="AV10" s="41">
        <f>AT10/100+AU10/10000</f>
        <v>0.23230000000000001</v>
      </c>
    </row>
    <row r="11" spans="1:48" ht="19.899999999999999" customHeight="1" x14ac:dyDescent="0.2">
      <c r="A11" s="19"/>
      <c r="B11" s="89"/>
      <c r="C11" s="136" t="str">
        <f t="shared" ref="C11:C32" si="8">IF(ISNUMBER(A11),RANK(L11,$L$10:$L$32),"")</f>
        <v/>
      </c>
      <c r="D11" s="136" t="str">
        <f t="shared" si="0"/>
        <v/>
      </c>
      <c r="E11" s="414" t="str">
        <f t="shared" si="1"/>
        <v/>
      </c>
      <c r="F11" s="415"/>
      <c r="G11" s="259" t="str">
        <f t="shared" si="2"/>
        <v/>
      </c>
      <c r="H11" s="90" t="str">
        <f t="shared" si="3"/>
        <v/>
      </c>
      <c r="I11" s="91" t="str">
        <f t="shared" si="4"/>
        <v/>
      </c>
      <c r="J11" s="210"/>
      <c r="K11" s="122" t="str">
        <f t="shared" ref="K11:K32" si="9">IF(ISNUMBER(A11),MAX(N11,P11,R11,V11,X11,Z11),"")</f>
        <v/>
      </c>
      <c r="L11" s="229" t="str">
        <f t="shared" si="5"/>
        <v/>
      </c>
      <c r="M11" s="92"/>
      <c r="N11" s="173"/>
      <c r="O11" s="94"/>
      <c r="P11" s="176"/>
      <c r="Q11" s="94"/>
      <c r="R11" s="176"/>
      <c r="S11" s="92"/>
      <c r="T11" s="179">
        <f t="shared" si="6"/>
        <v>0</v>
      </c>
      <c r="U11" s="182" t="str">
        <f t="shared" ref="U11:U32" si="10">IF(ISNUMBER(A11),RANK(AQ11,$AQ$10:$AQ$32),"")</f>
        <v/>
      </c>
      <c r="V11" s="173"/>
      <c r="W11" s="94"/>
      <c r="X11" s="176"/>
      <c r="Y11" s="94"/>
      <c r="Z11" s="176"/>
      <c r="AA11" s="92"/>
      <c r="AB11" s="452"/>
      <c r="AC11" s="458"/>
      <c r="AD11" s="437"/>
      <c r="AE11" s="169" t="str">
        <f t="shared" si="7"/>
        <v/>
      </c>
      <c r="AF11" s="34" t="str">
        <f t="shared" ref="AF11:AF32" si="11">IF(A11,FLOOR(IF(AE11="M",N11/VLOOKUP(I11,BODY,7),N11/VLOOKUP(I11,BODY,13)),1),"")</f>
        <v/>
      </c>
      <c r="AG11" s="41" t="str">
        <f t="shared" ref="AG11:AG32" si="12">IF(A11,FLOOR(IF(AE11="M",P11/VLOOKUP(I11,BODY,7),P11/VLOOKUP(I11,BODY,13)),1),"")</f>
        <v/>
      </c>
      <c r="AH11" s="41" t="str">
        <f t="shared" ref="AH11:AH32" si="13">IF(A11,FLOOR(IF(AE11="M",R11/VLOOKUP(I11,BODY,7),R11/VLOOKUP(I11,BODY,13)),1),"")</f>
        <v/>
      </c>
      <c r="AI11" s="41" t="str">
        <f t="shared" ref="AI11:AI32" si="14">IF(A11,FLOOR(IF(AE11="M",V11/VLOOKUP(I11,BODY,7),V11/VLOOKUP(I11,BODY,13)),1),"")</f>
        <v/>
      </c>
      <c r="AJ11" s="41" t="str">
        <f t="shared" ref="AJ11:AJ32" si="15">IF(A11,FLOOR(IF(AE11="M",X11/VLOOKUP(I11,BODY,7),X11/VLOOKUP(I11,BODY,13)),1),"")</f>
        <v/>
      </c>
      <c r="AK11" s="41" t="str">
        <f t="shared" ref="AK11:AK32" si="16">IF(A11,FLOOR(IF(AE11="M",Z11/VLOOKUP(I11,BODY,7),Z11/VLOOKUP(I11,BODY,13)),1),"")</f>
        <v/>
      </c>
      <c r="AL11" s="41">
        <f t="shared" ref="AL11:AL32" si="17">IF(ISERR(LARGE(AF11:AK11,2)),0,LARGE(AF11:AK11,2))</f>
        <v>0</v>
      </c>
      <c r="AM11" s="41">
        <f t="shared" ref="AM11:AM32" si="18">IF(ISERR(LARGE(AF11:AK11,3)),0,LARGE(AF11:AK11,3))</f>
        <v>0</v>
      </c>
      <c r="AN11" s="41">
        <f t="shared" ref="AN11:AN32" si="19">24-RANK(AL11,$AL$10:$AL$32)</f>
        <v>23</v>
      </c>
      <c r="AO11" s="41">
        <f t="shared" ref="AO11:AO32" si="20">24-RANK(AM11,$AM$10:$AM$32)</f>
        <v>23</v>
      </c>
      <c r="AP11" s="41">
        <f t="shared" ref="AP11:AP32" si="21">AN11/100+AO11/10000</f>
        <v>0.23230000000000001</v>
      </c>
      <c r="AQ11" s="41">
        <f t="shared" ref="AQ11:AQ32" si="22">MAX(AF11:AH11)+AV11</f>
        <v>0.23230000000000001</v>
      </c>
      <c r="AR11" s="41">
        <f t="shared" ref="AR11:AR32" si="23">IF(ISERR(LARGE(AF11:AH11,2)),0,LARGE(AF11:AH11,2))</f>
        <v>0</v>
      </c>
      <c r="AS11" s="41">
        <f t="shared" ref="AS11:AS32" si="24">IF(ISERR(LARGE(AF11:AH11,3)),0,LARGE(AF11:AH11,3))</f>
        <v>0</v>
      </c>
      <c r="AT11" s="41">
        <f t="shared" ref="AT11:AT32" si="25">24-RANK(AR11,$AR$10:$AR$32)</f>
        <v>23</v>
      </c>
      <c r="AU11" s="41">
        <f t="shared" ref="AU11:AU32" si="26">24-RANK(AS11,$AS$10:$AS$32)</f>
        <v>23</v>
      </c>
      <c r="AV11" s="41">
        <f t="shared" ref="AV11:AV32" si="27">AT11/100+AU11/10000</f>
        <v>0.23230000000000001</v>
      </c>
    </row>
    <row r="12" spans="1:48" ht="19.899999999999999" customHeight="1" x14ac:dyDescent="0.2">
      <c r="A12" s="19"/>
      <c r="B12" s="89"/>
      <c r="C12" s="136" t="str">
        <f t="shared" si="8"/>
        <v/>
      </c>
      <c r="D12" s="136" t="str">
        <f t="shared" si="0"/>
        <v/>
      </c>
      <c r="E12" s="414" t="str">
        <f t="shared" si="1"/>
        <v/>
      </c>
      <c r="F12" s="415"/>
      <c r="G12" s="259" t="str">
        <f t="shared" si="2"/>
        <v/>
      </c>
      <c r="H12" s="90" t="str">
        <f t="shared" si="3"/>
        <v/>
      </c>
      <c r="I12" s="91" t="str">
        <f t="shared" si="4"/>
        <v/>
      </c>
      <c r="J12" s="210"/>
      <c r="K12" s="122" t="str">
        <f t="shared" si="9"/>
        <v/>
      </c>
      <c r="L12" s="185" t="str">
        <f t="shared" si="5"/>
        <v/>
      </c>
      <c r="M12" s="92"/>
      <c r="N12" s="173"/>
      <c r="O12" s="94"/>
      <c r="P12" s="176"/>
      <c r="Q12" s="94"/>
      <c r="R12" s="176"/>
      <c r="S12" s="92"/>
      <c r="T12" s="179">
        <f t="shared" si="6"/>
        <v>0</v>
      </c>
      <c r="U12" s="182" t="str">
        <f t="shared" si="10"/>
        <v/>
      </c>
      <c r="V12" s="173"/>
      <c r="W12" s="94"/>
      <c r="X12" s="176"/>
      <c r="Y12" s="94"/>
      <c r="Z12" s="176"/>
      <c r="AA12" s="92"/>
      <c r="AB12" s="452"/>
      <c r="AC12" s="458"/>
      <c r="AD12" s="437"/>
      <c r="AE12" s="169" t="str">
        <f t="shared" si="7"/>
        <v/>
      </c>
      <c r="AF12" s="34" t="str">
        <f t="shared" si="11"/>
        <v/>
      </c>
      <c r="AG12" s="41" t="str">
        <f t="shared" si="12"/>
        <v/>
      </c>
      <c r="AH12" s="41" t="str">
        <f t="shared" si="13"/>
        <v/>
      </c>
      <c r="AI12" s="41" t="str">
        <f t="shared" si="14"/>
        <v/>
      </c>
      <c r="AJ12" s="41" t="str">
        <f t="shared" si="15"/>
        <v/>
      </c>
      <c r="AK12" s="41" t="str">
        <f t="shared" si="16"/>
        <v/>
      </c>
      <c r="AL12" s="41">
        <f t="shared" si="17"/>
        <v>0</v>
      </c>
      <c r="AM12" s="41">
        <f t="shared" si="18"/>
        <v>0</v>
      </c>
      <c r="AN12" s="41">
        <f t="shared" si="19"/>
        <v>23</v>
      </c>
      <c r="AO12" s="41">
        <f t="shared" si="20"/>
        <v>23</v>
      </c>
      <c r="AP12" s="41">
        <f t="shared" si="21"/>
        <v>0.23230000000000001</v>
      </c>
      <c r="AQ12" s="41">
        <f t="shared" si="22"/>
        <v>0.23230000000000001</v>
      </c>
      <c r="AR12" s="41">
        <f t="shared" si="23"/>
        <v>0</v>
      </c>
      <c r="AS12" s="41">
        <f t="shared" si="24"/>
        <v>0</v>
      </c>
      <c r="AT12" s="41">
        <f t="shared" si="25"/>
        <v>23</v>
      </c>
      <c r="AU12" s="41">
        <f t="shared" si="26"/>
        <v>23</v>
      </c>
      <c r="AV12" s="41">
        <f t="shared" si="27"/>
        <v>0.23230000000000001</v>
      </c>
    </row>
    <row r="13" spans="1:48" ht="19.899999999999999" customHeight="1" x14ac:dyDescent="0.2">
      <c r="A13" s="19"/>
      <c r="B13" s="89"/>
      <c r="C13" s="136" t="str">
        <f t="shared" si="8"/>
        <v/>
      </c>
      <c r="D13" s="136" t="str">
        <f t="shared" si="0"/>
        <v/>
      </c>
      <c r="E13" s="414" t="str">
        <f t="shared" si="1"/>
        <v/>
      </c>
      <c r="F13" s="415"/>
      <c r="G13" s="259" t="str">
        <f t="shared" si="2"/>
        <v/>
      </c>
      <c r="H13" s="99" t="str">
        <f t="shared" si="3"/>
        <v/>
      </c>
      <c r="I13" s="91" t="str">
        <f t="shared" si="4"/>
        <v/>
      </c>
      <c r="J13" s="210"/>
      <c r="K13" s="122" t="str">
        <f t="shared" si="9"/>
        <v/>
      </c>
      <c r="L13" s="185" t="str">
        <f t="shared" si="5"/>
        <v/>
      </c>
      <c r="M13" s="92"/>
      <c r="N13" s="173"/>
      <c r="O13" s="94"/>
      <c r="P13" s="176"/>
      <c r="Q13" s="94"/>
      <c r="R13" s="176"/>
      <c r="S13" s="92"/>
      <c r="T13" s="179">
        <f t="shared" si="6"/>
        <v>0</v>
      </c>
      <c r="U13" s="182" t="str">
        <f t="shared" si="10"/>
        <v/>
      </c>
      <c r="V13" s="173"/>
      <c r="W13" s="94"/>
      <c r="X13" s="176"/>
      <c r="Y13" s="94"/>
      <c r="Z13" s="176"/>
      <c r="AA13" s="92"/>
      <c r="AB13" s="452"/>
      <c r="AC13" s="458"/>
      <c r="AD13" s="437"/>
      <c r="AE13" s="169" t="str">
        <f t="shared" si="7"/>
        <v/>
      </c>
      <c r="AF13" s="34" t="str">
        <f t="shared" si="11"/>
        <v/>
      </c>
      <c r="AG13" s="41" t="str">
        <f t="shared" si="12"/>
        <v/>
      </c>
      <c r="AH13" s="41" t="str">
        <f t="shared" si="13"/>
        <v/>
      </c>
      <c r="AI13" s="41" t="str">
        <f t="shared" si="14"/>
        <v/>
      </c>
      <c r="AJ13" s="41" t="str">
        <f t="shared" si="15"/>
        <v/>
      </c>
      <c r="AK13" s="41" t="str">
        <f t="shared" si="16"/>
        <v/>
      </c>
      <c r="AL13" s="41">
        <f t="shared" si="17"/>
        <v>0</v>
      </c>
      <c r="AM13" s="41">
        <f t="shared" si="18"/>
        <v>0</v>
      </c>
      <c r="AN13" s="41">
        <f t="shared" si="19"/>
        <v>23</v>
      </c>
      <c r="AO13" s="41">
        <f t="shared" si="20"/>
        <v>23</v>
      </c>
      <c r="AP13" s="41">
        <f t="shared" si="21"/>
        <v>0.23230000000000001</v>
      </c>
      <c r="AQ13" s="41">
        <f t="shared" si="22"/>
        <v>0.23230000000000001</v>
      </c>
      <c r="AR13" s="41">
        <f t="shared" si="23"/>
        <v>0</v>
      </c>
      <c r="AS13" s="41">
        <f t="shared" si="24"/>
        <v>0</v>
      </c>
      <c r="AT13" s="41">
        <f t="shared" si="25"/>
        <v>23</v>
      </c>
      <c r="AU13" s="41">
        <f t="shared" si="26"/>
        <v>23</v>
      </c>
      <c r="AV13" s="41">
        <f t="shared" si="27"/>
        <v>0.23230000000000001</v>
      </c>
    </row>
    <row r="14" spans="1:48" ht="19.899999999999999" customHeight="1" x14ac:dyDescent="0.2">
      <c r="A14" s="19"/>
      <c r="B14" s="89"/>
      <c r="C14" s="136" t="str">
        <f t="shared" si="8"/>
        <v/>
      </c>
      <c r="D14" s="136" t="str">
        <f t="shared" si="0"/>
        <v/>
      </c>
      <c r="E14" s="414" t="str">
        <f t="shared" si="1"/>
        <v/>
      </c>
      <c r="F14" s="415"/>
      <c r="G14" s="259" t="str">
        <f t="shared" si="2"/>
        <v/>
      </c>
      <c r="H14" s="26" t="str">
        <f t="shared" si="3"/>
        <v/>
      </c>
      <c r="I14" s="101" t="str">
        <f t="shared" si="4"/>
        <v/>
      </c>
      <c r="J14" s="213"/>
      <c r="K14" s="123" t="str">
        <f t="shared" si="9"/>
        <v/>
      </c>
      <c r="L14" s="230" t="str">
        <f t="shared" si="5"/>
        <v/>
      </c>
      <c r="M14" s="92"/>
      <c r="N14" s="173"/>
      <c r="O14" s="94"/>
      <c r="P14" s="176"/>
      <c r="Q14" s="94"/>
      <c r="R14" s="176"/>
      <c r="S14" s="92"/>
      <c r="T14" s="179">
        <f t="shared" si="6"/>
        <v>0</v>
      </c>
      <c r="U14" s="182" t="str">
        <f t="shared" si="10"/>
        <v/>
      </c>
      <c r="V14" s="173"/>
      <c r="W14" s="94"/>
      <c r="X14" s="176"/>
      <c r="Y14" s="94"/>
      <c r="Z14" s="176"/>
      <c r="AA14" s="92"/>
      <c r="AB14" s="452"/>
      <c r="AC14" s="458"/>
      <c r="AD14" s="437"/>
      <c r="AE14" s="169" t="str">
        <f t="shared" si="7"/>
        <v/>
      </c>
      <c r="AF14" s="34" t="str">
        <f t="shared" si="11"/>
        <v/>
      </c>
      <c r="AG14" s="41" t="str">
        <f t="shared" si="12"/>
        <v/>
      </c>
      <c r="AH14" s="41" t="str">
        <f t="shared" si="13"/>
        <v/>
      </c>
      <c r="AI14" s="41" t="str">
        <f t="shared" si="14"/>
        <v/>
      </c>
      <c r="AJ14" s="41" t="str">
        <f t="shared" si="15"/>
        <v/>
      </c>
      <c r="AK14" s="41" t="str">
        <f t="shared" si="16"/>
        <v/>
      </c>
      <c r="AL14" s="41">
        <f t="shared" si="17"/>
        <v>0</v>
      </c>
      <c r="AM14" s="41">
        <f t="shared" si="18"/>
        <v>0</v>
      </c>
      <c r="AN14" s="41">
        <f t="shared" si="19"/>
        <v>23</v>
      </c>
      <c r="AO14" s="41">
        <f t="shared" si="20"/>
        <v>23</v>
      </c>
      <c r="AP14" s="41">
        <f t="shared" si="21"/>
        <v>0.23230000000000001</v>
      </c>
      <c r="AQ14" s="41">
        <f t="shared" si="22"/>
        <v>0.23230000000000001</v>
      </c>
      <c r="AR14" s="41">
        <f t="shared" si="23"/>
        <v>0</v>
      </c>
      <c r="AS14" s="41">
        <f t="shared" si="24"/>
        <v>0</v>
      </c>
      <c r="AT14" s="41">
        <f t="shared" si="25"/>
        <v>23</v>
      </c>
      <c r="AU14" s="41">
        <f t="shared" si="26"/>
        <v>23</v>
      </c>
      <c r="AV14" s="41">
        <f t="shared" si="27"/>
        <v>0.23230000000000001</v>
      </c>
    </row>
    <row r="15" spans="1:48" ht="19.899999999999999" customHeight="1" x14ac:dyDescent="0.2">
      <c r="A15" s="19"/>
      <c r="B15" s="89"/>
      <c r="C15" s="136" t="str">
        <f t="shared" si="8"/>
        <v/>
      </c>
      <c r="D15" s="136" t="str">
        <f t="shared" si="0"/>
        <v/>
      </c>
      <c r="E15" s="414" t="str">
        <f t="shared" si="1"/>
        <v/>
      </c>
      <c r="F15" s="415"/>
      <c r="G15" s="259" t="str">
        <f t="shared" si="2"/>
        <v/>
      </c>
      <c r="H15" s="90" t="str">
        <f t="shared" si="3"/>
        <v/>
      </c>
      <c r="I15" s="91" t="str">
        <f t="shared" si="4"/>
        <v/>
      </c>
      <c r="J15" s="210"/>
      <c r="K15" s="122" t="str">
        <f t="shared" si="9"/>
        <v/>
      </c>
      <c r="L15" s="185" t="str">
        <f t="shared" si="5"/>
        <v/>
      </c>
      <c r="M15" s="92"/>
      <c r="N15" s="173"/>
      <c r="O15" s="94"/>
      <c r="P15" s="176"/>
      <c r="Q15" s="94"/>
      <c r="R15" s="176"/>
      <c r="S15" s="92"/>
      <c r="T15" s="179">
        <f t="shared" si="6"/>
        <v>0</v>
      </c>
      <c r="U15" s="182" t="str">
        <f t="shared" si="10"/>
        <v/>
      </c>
      <c r="V15" s="173"/>
      <c r="W15" s="94"/>
      <c r="X15" s="176"/>
      <c r="Y15" s="94"/>
      <c r="Z15" s="176"/>
      <c r="AA15" s="92"/>
      <c r="AB15" s="452"/>
      <c r="AC15" s="458"/>
      <c r="AD15" s="437"/>
      <c r="AE15" s="169" t="str">
        <f t="shared" si="7"/>
        <v/>
      </c>
      <c r="AF15" s="34" t="str">
        <f t="shared" si="11"/>
        <v/>
      </c>
      <c r="AG15" s="41" t="str">
        <f t="shared" si="12"/>
        <v/>
      </c>
      <c r="AH15" s="41" t="str">
        <f t="shared" si="13"/>
        <v/>
      </c>
      <c r="AI15" s="41" t="str">
        <f t="shared" si="14"/>
        <v/>
      </c>
      <c r="AJ15" s="41" t="str">
        <f t="shared" si="15"/>
        <v/>
      </c>
      <c r="AK15" s="41" t="str">
        <f t="shared" si="16"/>
        <v/>
      </c>
      <c r="AL15" s="41">
        <f t="shared" si="17"/>
        <v>0</v>
      </c>
      <c r="AM15" s="41">
        <f t="shared" si="18"/>
        <v>0</v>
      </c>
      <c r="AN15" s="41">
        <f t="shared" si="19"/>
        <v>23</v>
      </c>
      <c r="AO15" s="41">
        <f t="shared" si="20"/>
        <v>23</v>
      </c>
      <c r="AP15" s="41">
        <f t="shared" si="21"/>
        <v>0.23230000000000001</v>
      </c>
      <c r="AQ15" s="41">
        <f t="shared" si="22"/>
        <v>0.23230000000000001</v>
      </c>
      <c r="AR15" s="41">
        <f t="shared" si="23"/>
        <v>0</v>
      </c>
      <c r="AS15" s="41">
        <f t="shared" si="24"/>
        <v>0</v>
      </c>
      <c r="AT15" s="41">
        <f t="shared" si="25"/>
        <v>23</v>
      </c>
      <c r="AU15" s="41">
        <f t="shared" si="26"/>
        <v>23</v>
      </c>
      <c r="AV15" s="41">
        <f t="shared" si="27"/>
        <v>0.23230000000000001</v>
      </c>
    </row>
    <row r="16" spans="1:48" ht="19.899999999999999" customHeight="1" x14ac:dyDescent="0.2">
      <c r="A16" s="19"/>
      <c r="B16" s="89"/>
      <c r="C16" s="136" t="str">
        <f t="shared" si="8"/>
        <v/>
      </c>
      <c r="D16" s="136" t="str">
        <f t="shared" si="0"/>
        <v/>
      </c>
      <c r="E16" s="414" t="str">
        <f t="shared" si="1"/>
        <v/>
      </c>
      <c r="F16" s="415"/>
      <c r="G16" s="259" t="str">
        <f t="shared" si="2"/>
        <v/>
      </c>
      <c r="H16" s="90" t="str">
        <f t="shared" si="3"/>
        <v/>
      </c>
      <c r="I16" s="102" t="str">
        <f t="shared" si="4"/>
        <v/>
      </c>
      <c r="J16" s="210"/>
      <c r="K16" s="122" t="str">
        <f t="shared" si="9"/>
        <v/>
      </c>
      <c r="L16" s="185" t="str">
        <f t="shared" si="5"/>
        <v/>
      </c>
      <c r="M16" s="92"/>
      <c r="N16" s="173"/>
      <c r="O16" s="94"/>
      <c r="P16" s="176"/>
      <c r="Q16" s="94"/>
      <c r="R16" s="176"/>
      <c r="S16" s="92"/>
      <c r="T16" s="179">
        <f t="shared" si="6"/>
        <v>0</v>
      </c>
      <c r="U16" s="182" t="str">
        <f t="shared" si="10"/>
        <v/>
      </c>
      <c r="V16" s="173"/>
      <c r="W16" s="94"/>
      <c r="X16" s="176"/>
      <c r="Y16" s="94"/>
      <c r="Z16" s="176"/>
      <c r="AA16" s="92"/>
      <c r="AB16" s="452"/>
      <c r="AC16" s="458"/>
      <c r="AD16" s="437"/>
      <c r="AE16" s="169" t="str">
        <f t="shared" si="7"/>
        <v/>
      </c>
      <c r="AF16" s="34" t="str">
        <f t="shared" si="11"/>
        <v/>
      </c>
      <c r="AG16" s="41" t="str">
        <f t="shared" si="12"/>
        <v/>
      </c>
      <c r="AH16" s="41" t="str">
        <f t="shared" si="13"/>
        <v/>
      </c>
      <c r="AI16" s="41" t="str">
        <f t="shared" si="14"/>
        <v/>
      </c>
      <c r="AJ16" s="41" t="str">
        <f t="shared" si="15"/>
        <v/>
      </c>
      <c r="AK16" s="41" t="str">
        <f t="shared" si="16"/>
        <v/>
      </c>
      <c r="AL16" s="41">
        <f t="shared" si="17"/>
        <v>0</v>
      </c>
      <c r="AM16" s="41">
        <f t="shared" si="18"/>
        <v>0</v>
      </c>
      <c r="AN16" s="41">
        <f t="shared" si="19"/>
        <v>23</v>
      </c>
      <c r="AO16" s="41">
        <f t="shared" si="20"/>
        <v>23</v>
      </c>
      <c r="AP16" s="41">
        <f t="shared" si="21"/>
        <v>0.23230000000000001</v>
      </c>
      <c r="AQ16" s="41">
        <f t="shared" si="22"/>
        <v>0.23230000000000001</v>
      </c>
      <c r="AR16" s="41">
        <f t="shared" si="23"/>
        <v>0</v>
      </c>
      <c r="AS16" s="41">
        <f t="shared" si="24"/>
        <v>0</v>
      </c>
      <c r="AT16" s="41">
        <f t="shared" si="25"/>
        <v>23</v>
      </c>
      <c r="AU16" s="41">
        <f t="shared" si="26"/>
        <v>23</v>
      </c>
      <c r="AV16" s="41">
        <f t="shared" si="27"/>
        <v>0.23230000000000001</v>
      </c>
    </row>
    <row r="17" spans="1:48" ht="19.899999999999999" customHeight="1" x14ac:dyDescent="0.2">
      <c r="A17" s="19"/>
      <c r="B17" s="89"/>
      <c r="C17" s="136" t="str">
        <f t="shared" si="8"/>
        <v/>
      </c>
      <c r="D17" s="136" t="str">
        <f t="shared" si="0"/>
        <v/>
      </c>
      <c r="E17" s="414" t="str">
        <f t="shared" si="1"/>
        <v/>
      </c>
      <c r="F17" s="415"/>
      <c r="G17" s="259" t="str">
        <f t="shared" si="2"/>
        <v/>
      </c>
      <c r="H17" s="26" t="str">
        <f t="shared" si="3"/>
        <v/>
      </c>
      <c r="I17" s="101" t="str">
        <f t="shared" si="4"/>
        <v/>
      </c>
      <c r="J17" s="213"/>
      <c r="K17" s="123" t="str">
        <f t="shared" si="9"/>
        <v/>
      </c>
      <c r="L17" s="230" t="str">
        <f t="shared" si="5"/>
        <v/>
      </c>
      <c r="M17" s="92"/>
      <c r="N17" s="173"/>
      <c r="O17" s="94"/>
      <c r="P17" s="176"/>
      <c r="Q17" s="94"/>
      <c r="R17" s="176"/>
      <c r="S17" s="92"/>
      <c r="T17" s="179">
        <f t="shared" si="6"/>
        <v>0</v>
      </c>
      <c r="U17" s="182" t="str">
        <f t="shared" si="10"/>
        <v/>
      </c>
      <c r="V17" s="173"/>
      <c r="W17" s="94"/>
      <c r="X17" s="176"/>
      <c r="Y17" s="94"/>
      <c r="Z17" s="176"/>
      <c r="AA17" s="92"/>
      <c r="AB17" s="452"/>
      <c r="AC17" s="458"/>
      <c r="AD17" s="437"/>
      <c r="AE17" s="169" t="str">
        <f t="shared" si="7"/>
        <v/>
      </c>
      <c r="AF17" s="34" t="str">
        <f t="shared" si="11"/>
        <v/>
      </c>
      <c r="AG17" s="41" t="str">
        <f t="shared" si="12"/>
        <v/>
      </c>
      <c r="AH17" s="41" t="str">
        <f t="shared" si="13"/>
        <v/>
      </c>
      <c r="AI17" s="41" t="str">
        <f t="shared" si="14"/>
        <v/>
      </c>
      <c r="AJ17" s="41" t="str">
        <f t="shared" si="15"/>
        <v/>
      </c>
      <c r="AK17" s="41" t="str">
        <f t="shared" si="16"/>
        <v/>
      </c>
      <c r="AL17" s="41">
        <f t="shared" si="17"/>
        <v>0</v>
      </c>
      <c r="AM17" s="41">
        <f t="shared" si="18"/>
        <v>0</v>
      </c>
      <c r="AN17" s="41">
        <f t="shared" si="19"/>
        <v>23</v>
      </c>
      <c r="AO17" s="41">
        <f t="shared" si="20"/>
        <v>23</v>
      </c>
      <c r="AP17" s="41">
        <f t="shared" si="21"/>
        <v>0.23230000000000001</v>
      </c>
      <c r="AQ17" s="41">
        <f t="shared" si="22"/>
        <v>0.23230000000000001</v>
      </c>
      <c r="AR17" s="41">
        <f t="shared" si="23"/>
        <v>0</v>
      </c>
      <c r="AS17" s="41">
        <f t="shared" si="24"/>
        <v>0</v>
      </c>
      <c r="AT17" s="41">
        <f t="shared" si="25"/>
        <v>23</v>
      </c>
      <c r="AU17" s="41">
        <f t="shared" si="26"/>
        <v>23</v>
      </c>
      <c r="AV17" s="41">
        <f t="shared" si="27"/>
        <v>0.23230000000000001</v>
      </c>
    </row>
    <row r="18" spans="1:48" ht="19.899999999999999" customHeight="1" x14ac:dyDescent="0.2">
      <c r="A18" s="19"/>
      <c r="B18" s="89"/>
      <c r="C18" s="136" t="str">
        <f t="shared" si="8"/>
        <v/>
      </c>
      <c r="D18" s="136" t="str">
        <f t="shared" si="0"/>
        <v/>
      </c>
      <c r="E18" s="414" t="str">
        <f t="shared" si="1"/>
        <v/>
      </c>
      <c r="F18" s="415"/>
      <c r="G18" s="259" t="str">
        <f t="shared" si="2"/>
        <v/>
      </c>
      <c r="H18" s="99" t="str">
        <f t="shared" si="3"/>
        <v/>
      </c>
      <c r="I18" s="91" t="str">
        <f t="shared" si="4"/>
        <v/>
      </c>
      <c r="J18" s="210"/>
      <c r="K18" s="122" t="str">
        <f t="shared" si="9"/>
        <v/>
      </c>
      <c r="L18" s="185" t="str">
        <f t="shared" si="5"/>
        <v/>
      </c>
      <c r="M18" s="92"/>
      <c r="N18" s="173"/>
      <c r="O18" s="94"/>
      <c r="P18" s="176"/>
      <c r="Q18" s="94"/>
      <c r="R18" s="176"/>
      <c r="S18" s="92"/>
      <c r="T18" s="179">
        <f t="shared" si="6"/>
        <v>0</v>
      </c>
      <c r="U18" s="182" t="str">
        <f t="shared" si="10"/>
        <v/>
      </c>
      <c r="V18" s="173"/>
      <c r="W18" s="94"/>
      <c r="X18" s="176"/>
      <c r="Y18" s="94"/>
      <c r="Z18" s="176"/>
      <c r="AA18" s="92"/>
      <c r="AB18" s="453"/>
      <c r="AC18" s="459"/>
      <c r="AD18" s="438"/>
      <c r="AE18" s="169" t="str">
        <f t="shared" si="7"/>
        <v/>
      </c>
      <c r="AF18" s="34" t="str">
        <f t="shared" si="11"/>
        <v/>
      </c>
      <c r="AG18" s="41" t="str">
        <f t="shared" si="12"/>
        <v/>
      </c>
      <c r="AH18" s="41" t="str">
        <f t="shared" si="13"/>
        <v/>
      </c>
      <c r="AI18" s="41" t="str">
        <f t="shared" si="14"/>
        <v/>
      </c>
      <c r="AJ18" s="41" t="str">
        <f t="shared" si="15"/>
        <v/>
      </c>
      <c r="AK18" s="41" t="str">
        <f t="shared" si="16"/>
        <v/>
      </c>
      <c r="AL18" s="41">
        <f t="shared" si="17"/>
        <v>0</v>
      </c>
      <c r="AM18" s="41">
        <f t="shared" si="18"/>
        <v>0</v>
      </c>
      <c r="AN18" s="41">
        <f t="shared" si="19"/>
        <v>23</v>
      </c>
      <c r="AO18" s="41">
        <f t="shared" si="20"/>
        <v>23</v>
      </c>
      <c r="AP18" s="41">
        <f t="shared" si="21"/>
        <v>0.23230000000000001</v>
      </c>
      <c r="AQ18" s="41">
        <f t="shared" si="22"/>
        <v>0.23230000000000001</v>
      </c>
      <c r="AR18" s="41">
        <f t="shared" si="23"/>
        <v>0</v>
      </c>
      <c r="AS18" s="41">
        <f t="shared" si="24"/>
        <v>0</v>
      </c>
      <c r="AT18" s="41">
        <f t="shared" si="25"/>
        <v>23</v>
      </c>
      <c r="AU18" s="41">
        <f t="shared" si="26"/>
        <v>23</v>
      </c>
      <c r="AV18" s="41">
        <f t="shared" si="27"/>
        <v>0.23230000000000001</v>
      </c>
    </row>
    <row r="19" spans="1:48" ht="19.899999999999999" customHeight="1" thickBot="1" x14ac:dyDescent="0.25">
      <c r="A19" s="19"/>
      <c r="B19" s="89"/>
      <c r="C19" s="136" t="str">
        <f t="shared" si="8"/>
        <v/>
      </c>
      <c r="D19" s="136" t="str">
        <f t="shared" si="0"/>
        <v/>
      </c>
      <c r="E19" s="414" t="str">
        <f t="shared" si="1"/>
        <v/>
      </c>
      <c r="F19" s="415"/>
      <c r="G19" s="259" t="str">
        <f t="shared" si="2"/>
        <v/>
      </c>
      <c r="H19" s="26" t="str">
        <f t="shared" si="3"/>
        <v/>
      </c>
      <c r="I19" s="101" t="str">
        <f t="shared" si="4"/>
        <v/>
      </c>
      <c r="J19" s="213"/>
      <c r="K19" s="123" t="str">
        <f t="shared" si="9"/>
        <v/>
      </c>
      <c r="L19" s="230" t="str">
        <f t="shared" si="5"/>
        <v/>
      </c>
      <c r="M19" s="92"/>
      <c r="N19" s="173"/>
      <c r="O19" s="94"/>
      <c r="P19" s="176"/>
      <c r="Q19" s="94"/>
      <c r="R19" s="176"/>
      <c r="S19" s="92"/>
      <c r="T19" s="179">
        <f t="shared" si="6"/>
        <v>0</v>
      </c>
      <c r="U19" s="182" t="str">
        <f t="shared" si="10"/>
        <v/>
      </c>
      <c r="V19" s="173"/>
      <c r="W19" s="94"/>
      <c r="X19" s="176"/>
      <c r="Y19" s="94"/>
      <c r="Z19" s="176"/>
      <c r="AA19" s="92"/>
      <c r="AB19" s="454"/>
      <c r="AC19" s="460"/>
      <c r="AD19" s="439"/>
      <c r="AE19" s="169" t="str">
        <f t="shared" si="7"/>
        <v/>
      </c>
      <c r="AF19" s="34" t="str">
        <f t="shared" si="11"/>
        <v/>
      </c>
      <c r="AG19" s="41" t="str">
        <f t="shared" si="12"/>
        <v/>
      </c>
      <c r="AH19" s="41" t="str">
        <f t="shared" si="13"/>
        <v/>
      </c>
      <c r="AI19" s="41" t="str">
        <f t="shared" si="14"/>
        <v/>
      </c>
      <c r="AJ19" s="41" t="str">
        <f t="shared" si="15"/>
        <v/>
      </c>
      <c r="AK19" s="41" t="str">
        <f t="shared" si="16"/>
        <v/>
      </c>
      <c r="AL19" s="41">
        <f t="shared" si="17"/>
        <v>0</v>
      </c>
      <c r="AM19" s="41">
        <f t="shared" si="18"/>
        <v>0</v>
      </c>
      <c r="AN19" s="41">
        <f t="shared" si="19"/>
        <v>23</v>
      </c>
      <c r="AO19" s="41">
        <f t="shared" si="20"/>
        <v>23</v>
      </c>
      <c r="AP19" s="41">
        <f t="shared" si="21"/>
        <v>0.23230000000000001</v>
      </c>
      <c r="AQ19" s="41">
        <f t="shared" si="22"/>
        <v>0.23230000000000001</v>
      </c>
      <c r="AR19" s="41">
        <f t="shared" si="23"/>
        <v>0</v>
      </c>
      <c r="AS19" s="41">
        <f t="shared" si="24"/>
        <v>0</v>
      </c>
      <c r="AT19" s="41">
        <f t="shared" si="25"/>
        <v>23</v>
      </c>
      <c r="AU19" s="41">
        <f t="shared" si="26"/>
        <v>23</v>
      </c>
      <c r="AV19" s="41">
        <f t="shared" si="27"/>
        <v>0.23230000000000001</v>
      </c>
    </row>
    <row r="20" spans="1:48" ht="19.899999999999999" customHeight="1" x14ac:dyDescent="0.2">
      <c r="A20" s="19"/>
      <c r="B20" s="89"/>
      <c r="C20" s="136" t="str">
        <f t="shared" si="8"/>
        <v/>
      </c>
      <c r="D20" s="136" t="str">
        <f t="shared" si="0"/>
        <v/>
      </c>
      <c r="E20" s="414" t="str">
        <f t="shared" si="1"/>
        <v/>
      </c>
      <c r="F20" s="415"/>
      <c r="G20" s="259" t="str">
        <f t="shared" si="2"/>
        <v/>
      </c>
      <c r="H20" s="11" t="str">
        <f t="shared" si="3"/>
        <v/>
      </c>
      <c r="I20" s="91" t="str">
        <f t="shared" si="4"/>
        <v/>
      </c>
      <c r="J20" s="210"/>
      <c r="K20" s="122" t="str">
        <f t="shared" si="9"/>
        <v/>
      </c>
      <c r="L20" s="185" t="str">
        <f t="shared" si="5"/>
        <v/>
      </c>
      <c r="M20" s="92"/>
      <c r="N20" s="173"/>
      <c r="O20" s="94"/>
      <c r="P20" s="176"/>
      <c r="Q20" s="94"/>
      <c r="R20" s="176"/>
      <c r="S20" s="92"/>
      <c r="T20" s="179">
        <f t="shared" si="6"/>
        <v>0</v>
      </c>
      <c r="U20" s="182" t="str">
        <f t="shared" si="10"/>
        <v/>
      </c>
      <c r="V20" s="173"/>
      <c r="W20" s="94"/>
      <c r="X20" s="176"/>
      <c r="Y20" s="94"/>
      <c r="Z20" s="176"/>
      <c r="AA20" s="92"/>
      <c r="AB20" s="440" t="s">
        <v>17</v>
      </c>
      <c r="AC20" s="441"/>
      <c r="AD20" s="442"/>
      <c r="AE20" s="169" t="str">
        <f t="shared" si="7"/>
        <v/>
      </c>
      <c r="AF20" s="34" t="str">
        <f t="shared" si="11"/>
        <v/>
      </c>
      <c r="AG20" s="41" t="str">
        <f t="shared" si="12"/>
        <v/>
      </c>
      <c r="AH20" s="41" t="str">
        <f t="shared" si="13"/>
        <v/>
      </c>
      <c r="AI20" s="41" t="str">
        <f t="shared" si="14"/>
        <v/>
      </c>
      <c r="AJ20" s="41" t="str">
        <f t="shared" si="15"/>
        <v/>
      </c>
      <c r="AK20" s="41" t="str">
        <f t="shared" si="16"/>
        <v/>
      </c>
      <c r="AL20" s="41">
        <f t="shared" si="17"/>
        <v>0</v>
      </c>
      <c r="AM20" s="41">
        <f t="shared" si="18"/>
        <v>0</v>
      </c>
      <c r="AN20" s="41">
        <f t="shared" si="19"/>
        <v>23</v>
      </c>
      <c r="AO20" s="41">
        <f t="shared" si="20"/>
        <v>23</v>
      </c>
      <c r="AP20" s="41">
        <f t="shared" si="21"/>
        <v>0.23230000000000001</v>
      </c>
      <c r="AQ20" s="41">
        <f t="shared" si="22"/>
        <v>0.23230000000000001</v>
      </c>
      <c r="AR20" s="41">
        <f t="shared" si="23"/>
        <v>0</v>
      </c>
      <c r="AS20" s="41">
        <f t="shared" si="24"/>
        <v>0</v>
      </c>
      <c r="AT20" s="41">
        <f t="shared" si="25"/>
        <v>23</v>
      </c>
      <c r="AU20" s="41">
        <f t="shared" si="26"/>
        <v>23</v>
      </c>
      <c r="AV20" s="41">
        <f t="shared" si="27"/>
        <v>0.23230000000000001</v>
      </c>
    </row>
    <row r="21" spans="1:48" ht="19.899999999999999" customHeight="1" x14ac:dyDescent="0.2">
      <c r="A21" s="19"/>
      <c r="B21" s="89"/>
      <c r="C21" s="136" t="str">
        <f t="shared" si="8"/>
        <v/>
      </c>
      <c r="D21" s="136" t="str">
        <f t="shared" si="0"/>
        <v/>
      </c>
      <c r="E21" s="414" t="str">
        <f t="shared" si="1"/>
        <v/>
      </c>
      <c r="F21" s="415"/>
      <c r="G21" s="259" t="str">
        <f t="shared" si="2"/>
        <v/>
      </c>
      <c r="H21" s="90" t="str">
        <f t="shared" si="3"/>
        <v/>
      </c>
      <c r="I21" s="91" t="str">
        <f t="shared" si="4"/>
        <v/>
      </c>
      <c r="J21" s="210"/>
      <c r="K21" s="122" t="str">
        <f t="shared" si="9"/>
        <v/>
      </c>
      <c r="L21" s="185" t="str">
        <f t="shared" si="5"/>
        <v/>
      </c>
      <c r="M21" s="92"/>
      <c r="N21" s="173"/>
      <c r="O21" s="94"/>
      <c r="P21" s="176"/>
      <c r="Q21" s="94"/>
      <c r="R21" s="176"/>
      <c r="S21" s="92"/>
      <c r="T21" s="179">
        <f t="shared" si="6"/>
        <v>0</v>
      </c>
      <c r="U21" s="182" t="str">
        <f t="shared" si="10"/>
        <v/>
      </c>
      <c r="V21" s="173"/>
      <c r="W21" s="94"/>
      <c r="X21" s="176"/>
      <c r="Y21" s="94"/>
      <c r="Z21" s="176"/>
      <c r="AA21" s="92"/>
      <c r="AB21" s="443"/>
      <c r="AC21" s="444"/>
      <c r="AD21" s="445"/>
      <c r="AE21" s="169" t="str">
        <f t="shared" si="7"/>
        <v/>
      </c>
      <c r="AF21" s="34" t="str">
        <f t="shared" si="11"/>
        <v/>
      </c>
      <c r="AG21" s="41" t="str">
        <f t="shared" si="12"/>
        <v/>
      </c>
      <c r="AH21" s="41" t="str">
        <f t="shared" si="13"/>
        <v/>
      </c>
      <c r="AI21" s="41" t="str">
        <f t="shared" si="14"/>
        <v/>
      </c>
      <c r="AJ21" s="41" t="str">
        <f t="shared" si="15"/>
        <v/>
      </c>
      <c r="AK21" s="41" t="str">
        <f t="shared" si="16"/>
        <v/>
      </c>
      <c r="AL21" s="41">
        <f t="shared" si="17"/>
        <v>0</v>
      </c>
      <c r="AM21" s="41">
        <f t="shared" si="18"/>
        <v>0</v>
      </c>
      <c r="AN21" s="41">
        <f t="shared" si="19"/>
        <v>23</v>
      </c>
      <c r="AO21" s="41">
        <f t="shared" si="20"/>
        <v>23</v>
      </c>
      <c r="AP21" s="41">
        <f t="shared" si="21"/>
        <v>0.23230000000000001</v>
      </c>
      <c r="AQ21" s="41">
        <f t="shared" si="22"/>
        <v>0.23230000000000001</v>
      </c>
      <c r="AR21" s="41">
        <f t="shared" si="23"/>
        <v>0</v>
      </c>
      <c r="AS21" s="41">
        <f t="shared" si="24"/>
        <v>0</v>
      </c>
      <c r="AT21" s="41">
        <f t="shared" si="25"/>
        <v>23</v>
      </c>
      <c r="AU21" s="41">
        <f t="shared" si="26"/>
        <v>23</v>
      </c>
      <c r="AV21" s="41">
        <f t="shared" si="27"/>
        <v>0.23230000000000001</v>
      </c>
    </row>
    <row r="22" spans="1:48" ht="19.899999999999999" customHeight="1" x14ac:dyDescent="0.2">
      <c r="A22" s="19"/>
      <c r="B22" s="89"/>
      <c r="C22" s="136" t="str">
        <f t="shared" si="8"/>
        <v/>
      </c>
      <c r="D22" s="136" t="str">
        <f t="shared" si="0"/>
        <v/>
      </c>
      <c r="E22" s="414" t="str">
        <f t="shared" si="1"/>
        <v/>
      </c>
      <c r="F22" s="415"/>
      <c r="G22" s="259" t="str">
        <f t="shared" si="2"/>
        <v/>
      </c>
      <c r="H22" s="26" t="str">
        <f t="shared" si="3"/>
        <v/>
      </c>
      <c r="I22" s="101" t="str">
        <f t="shared" si="4"/>
        <v/>
      </c>
      <c r="J22" s="213"/>
      <c r="K22" s="123" t="str">
        <f t="shared" si="9"/>
        <v/>
      </c>
      <c r="L22" s="230" t="str">
        <f t="shared" si="5"/>
        <v/>
      </c>
      <c r="M22" s="92"/>
      <c r="N22" s="173"/>
      <c r="O22" s="94"/>
      <c r="P22" s="176"/>
      <c r="Q22" s="94"/>
      <c r="R22" s="176"/>
      <c r="S22" s="92"/>
      <c r="T22" s="179">
        <f t="shared" si="6"/>
        <v>0</v>
      </c>
      <c r="U22" s="182" t="str">
        <f t="shared" si="10"/>
        <v/>
      </c>
      <c r="V22" s="173"/>
      <c r="W22" s="94"/>
      <c r="X22" s="176"/>
      <c r="Y22" s="94"/>
      <c r="Z22" s="176"/>
      <c r="AA22" s="92"/>
      <c r="AB22" s="443"/>
      <c r="AC22" s="444"/>
      <c r="AD22" s="445"/>
      <c r="AE22" s="169" t="str">
        <f t="shared" si="7"/>
        <v/>
      </c>
      <c r="AF22" s="34" t="str">
        <f t="shared" si="11"/>
        <v/>
      </c>
      <c r="AG22" s="41" t="str">
        <f t="shared" si="12"/>
        <v/>
      </c>
      <c r="AH22" s="41" t="str">
        <f t="shared" si="13"/>
        <v/>
      </c>
      <c r="AI22" s="41" t="str">
        <f t="shared" si="14"/>
        <v/>
      </c>
      <c r="AJ22" s="41" t="str">
        <f t="shared" si="15"/>
        <v/>
      </c>
      <c r="AK22" s="41" t="str">
        <f t="shared" si="16"/>
        <v/>
      </c>
      <c r="AL22" s="41">
        <f t="shared" si="17"/>
        <v>0</v>
      </c>
      <c r="AM22" s="41">
        <f t="shared" si="18"/>
        <v>0</v>
      </c>
      <c r="AN22" s="41">
        <f t="shared" si="19"/>
        <v>23</v>
      </c>
      <c r="AO22" s="41">
        <f t="shared" si="20"/>
        <v>23</v>
      </c>
      <c r="AP22" s="41">
        <f t="shared" si="21"/>
        <v>0.23230000000000001</v>
      </c>
      <c r="AQ22" s="41">
        <f t="shared" si="22"/>
        <v>0.23230000000000001</v>
      </c>
      <c r="AR22" s="41">
        <f t="shared" si="23"/>
        <v>0</v>
      </c>
      <c r="AS22" s="41">
        <f t="shared" si="24"/>
        <v>0</v>
      </c>
      <c r="AT22" s="41">
        <f t="shared" si="25"/>
        <v>23</v>
      </c>
      <c r="AU22" s="41">
        <f t="shared" si="26"/>
        <v>23</v>
      </c>
      <c r="AV22" s="41">
        <f t="shared" si="27"/>
        <v>0.23230000000000001</v>
      </c>
    </row>
    <row r="23" spans="1:48" ht="19.899999999999999" customHeight="1" x14ac:dyDescent="0.2">
      <c r="A23" s="19"/>
      <c r="B23" s="89"/>
      <c r="C23" s="136" t="str">
        <f t="shared" si="8"/>
        <v/>
      </c>
      <c r="D23" s="136" t="str">
        <f t="shared" si="0"/>
        <v/>
      </c>
      <c r="E23" s="414" t="str">
        <f t="shared" si="1"/>
        <v/>
      </c>
      <c r="F23" s="415"/>
      <c r="G23" s="259" t="str">
        <f t="shared" si="2"/>
        <v/>
      </c>
      <c r="H23" s="26" t="str">
        <f t="shared" si="3"/>
        <v/>
      </c>
      <c r="I23" s="101" t="str">
        <f t="shared" si="4"/>
        <v/>
      </c>
      <c r="J23" s="213"/>
      <c r="K23" s="123" t="str">
        <f t="shared" si="9"/>
        <v/>
      </c>
      <c r="L23" s="230" t="str">
        <f t="shared" si="5"/>
        <v/>
      </c>
      <c r="M23" s="92"/>
      <c r="N23" s="173"/>
      <c r="O23" s="94"/>
      <c r="P23" s="176"/>
      <c r="Q23" s="94"/>
      <c r="R23" s="176"/>
      <c r="S23" s="92"/>
      <c r="T23" s="179">
        <f t="shared" si="6"/>
        <v>0</v>
      </c>
      <c r="U23" s="182" t="str">
        <f t="shared" si="10"/>
        <v/>
      </c>
      <c r="V23" s="173"/>
      <c r="W23" s="94"/>
      <c r="X23" s="176"/>
      <c r="Y23" s="94"/>
      <c r="Z23" s="176"/>
      <c r="AA23" s="92"/>
      <c r="AB23" s="443"/>
      <c r="AC23" s="444"/>
      <c r="AD23" s="445"/>
      <c r="AE23" s="169" t="str">
        <f t="shared" si="7"/>
        <v/>
      </c>
      <c r="AF23" s="34" t="str">
        <f t="shared" si="11"/>
        <v/>
      </c>
      <c r="AG23" s="41" t="str">
        <f t="shared" si="12"/>
        <v/>
      </c>
      <c r="AH23" s="41" t="str">
        <f t="shared" si="13"/>
        <v/>
      </c>
      <c r="AI23" s="41" t="str">
        <f t="shared" si="14"/>
        <v/>
      </c>
      <c r="AJ23" s="41" t="str">
        <f t="shared" si="15"/>
        <v/>
      </c>
      <c r="AK23" s="41" t="str">
        <f t="shared" si="16"/>
        <v/>
      </c>
      <c r="AL23" s="41">
        <f t="shared" si="17"/>
        <v>0</v>
      </c>
      <c r="AM23" s="41">
        <f t="shared" si="18"/>
        <v>0</v>
      </c>
      <c r="AN23" s="41">
        <f t="shared" si="19"/>
        <v>23</v>
      </c>
      <c r="AO23" s="41">
        <f t="shared" si="20"/>
        <v>23</v>
      </c>
      <c r="AP23" s="41">
        <f t="shared" si="21"/>
        <v>0.23230000000000001</v>
      </c>
      <c r="AQ23" s="41">
        <f t="shared" si="22"/>
        <v>0.23230000000000001</v>
      </c>
      <c r="AR23" s="41">
        <f t="shared" si="23"/>
        <v>0</v>
      </c>
      <c r="AS23" s="41">
        <f t="shared" si="24"/>
        <v>0</v>
      </c>
      <c r="AT23" s="41">
        <f t="shared" si="25"/>
        <v>23</v>
      </c>
      <c r="AU23" s="41">
        <f t="shared" si="26"/>
        <v>23</v>
      </c>
      <c r="AV23" s="41">
        <f t="shared" si="27"/>
        <v>0.23230000000000001</v>
      </c>
    </row>
    <row r="24" spans="1:48" ht="19.899999999999999" customHeight="1" x14ac:dyDescent="0.2">
      <c r="A24" s="19"/>
      <c r="B24" s="89"/>
      <c r="C24" s="136" t="str">
        <f t="shared" si="8"/>
        <v/>
      </c>
      <c r="D24" s="136" t="str">
        <f t="shared" si="0"/>
        <v/>
      </c>
      <c r="E24" s="414" t="str">
        <f t="shared" si="1"/>
        <v/>
      </c>
      <c r="F24" s="415"/>
      <c r="G24" s="259" t="str">
        <f t="shared" si="2"/>
        <v/>
      </c>
      <c r="H24" s="90" t="str">
        <f t="shared" si="3"/>
        <v/>
      </c>
      <c r="I24" s="91" t="str">
        <f t="shared" si="4"/>
        <v/>
      </c>
      <c r="J24" s="210"/>
      <c r="K24" s="122" t="str">
        <f t="shared" si="9"/>
        <v/>
      </c>
      <c r="L24" s="185" t="str">
        <f t="shared" si="5"/>
        <v/>
      </c>
      <c r="M24" s="92"/>
      <c r="N24" s="173"/>
      <c r="O24" s="94"/>
      <c r="P24" s="176"/>
      <c r="Q24" s="94"/>
      <c r="R24" s="176"/>
      <c r="S24" s="92"/>
      <c r="T24" s="179">
        <f t="shared" si="6"/>
        <v>0</v>
      </c>
      <c r="U24" s="182" t="str">
        <f t="shared" si="10"/>
        <v/>
      </c>
      <c r="V24" s="173"/>
      <c r="W24" s="94"/>
      <c r="X24" s="176"/>
      <c r="Y24" s="94"/>
      <c r="Z24" s="176"/>
      <c r="AA24" s="92"/>
      <c r="AB24" s="443"/>
      <c r="AC24" s="444"/>
      <c r="AD24" s="445"/>
      <c r="AE24" s="169" t="str">
        <f t="shared" si="7"/>
        <v/>
      </c>
      <c r="AF24" s="34" t="str">
        <f t="shared" si="11"/>
        <v/>
      </c>
      <c r="AG24" s="41" t="str">
        <f t="shared" si="12"/>
        <v/>
      </c>
      <c r="AH24" s="41" t="str">
        <f t="shared" si="13"/>
        <v/>
      </c>
      <c r="AI24" s="41" t="str">
        <f t="shared" si="14"/>
        <v/>
      </c>
      <c r="AJ24" s="41" t="str">
        <f t="shared" si="15"/>
        <v/>
      </c>
      <c r="AK24" s="41" t="str">
        <f t="shared" si="16"/>
        <v/>
      </c>
      <c r="AL24" s="41">
        <f t="shared" si="17"/>
        <v>0</v>
      </c>
      <c r="AM24" s="41">
        <f t="shared" si="18"/>
        <v>0</v>
      </c>
      <c r="AN24" s="41">
        <f t="shared" si="19"/>
        <v>23</v>
      </c>
      <c r="AO24" s="41">
        <f t="shared" si="20"/>
        <v>23</v>
      </c>
      <c r="AP24" s="41">
        <f t="shared" si="21"/>
        <v>0.23230000000000001</v>
      </c>
      <c r="AQ24" s="41">
        <f t="shared" si="22"/>
        <v>0.23230000000000001</v>
      </c>
      <c r="AR24" s="41">
        <f t="shared" si="23"/>
        <v>0</v>
      </c>
      <c r="AS24" s="41">
        <f t="shared" si="24"/>
        <v>0</v>
      </c>
      <c r="AT24" s="41">
        <f t="shared" si="25"/>
        <v>23</v>
      </c>
      <c r="AU24" s="41">
        <f t="shared" si="26"/>
        <v>23</v>
      </c>
      <c r="AV24" s="41">
        <f t="shared" si="27"/>
        <v>0.23230000000000001</v>
      </c>
    </row>
    <row r="25" spans="1:48" ht="19.899999999999999" customHeight="1" x14ac:dyDescent="0.2">
      <c r="A25" s="19"/>
      <c r="B25" s="89"/>
      <c r="C25" s="136" t="str">
        <f t="shared" si="8"/>
        <v/>
      </c>
      <c r="D25" s="136" t="str">
        <f t="shared" si="0"/>
        <v/>
      </c>
      <c r="E25" s="414" t="str">
        <f t="shared" si="1"/>
        <v/>
      </c>
      <c r="F25" s="415"/>
      <c r="G25" s="259" t="str">
        <f t="shared" si="2"/>
        <v/>
      </c>
      <c r="H25" s="90" t="str">
        <f t="shared" si="3"/>
        <v/>
      </c>
      <c r="I25" s="91" t="str">
        <f t="shared" si="4"/>
        <v/>
      </c>
      <c r="J25" s="210"/>
      <c r="K25" s="122" t="str">
        <f t="shared" si="9"/>
        <v/>
      </c>
      <c r="L25" s="185" t="str">
        <f t="shared" si="5"/>
        <v/>
      </c>
      <c r="M25" s="92"/>
      <c r="N25" s="173"/>
      <c r="O25" s="94"/>
      <c r="P25" s="176"/>
      <c r="Q25" s="94"/>
      <c r="R25" s="176"/>
      <c r="S25" s="92"/>
      <c r="T25" s="179">
        <f t="shared" si="6"/>
        <v>0</v>
      </c>
      <c r="U25" s="182" t="str">
        <f t="shared" si="10"/>
        <v/>
      </c>
      <c r="V25" s="173"/>
      <c r="W25" s="94"/>
      <c r="X25" s="176"/>
      <c r="Y25" s="94"/>
      <c r="Z25" s="176"/>
      <c r="AA25" s="92"/>
      <c r="AB25" s="443"/>
      <c r="AC25" s="444"/>
      <c r="AD25" s="445"/>
      <c r="AE25" s="169" t="str">
        <f t="shared" si="7"/>
        <v/>
      </c>
      <c r="AF25" s="34" t="str">
        <f t="shared" si="11"/>
        <v/>
      </c>
      <c r="AG25" s="41" t="str">
        <f t="shared" si="12"/>
        <v/>
      </c>
      <c r="AH25" s="41" t="str">
        <f t="shared" si="13"/>
        <v/>
      </c>
      <c r="AI25" s="41" t="str">
        <f t="shared" si="14"/>
        <v/>
      </c>
      <c r="AJ25" s="41" t="str">
        <f t="shared" si="15"/>
        <v/>
      </c>
      <c r="AK25" s="41" t="str">
        <f t="shared" si="16"/>
        <v/>
      </c>
      <c r="AL25" s="41">
        <f t="shared" si="17"/>
        <v>0</v>
      </c>
      <c r="AM25" s="41">
        <f t="shared" si="18"/>
        <v>0</v>
      </c>
      <c r="AN25" s="41">
        <f t="shared" si="19"/>
        <v>23</v>
      </c>
      <c r="AO25" s="41">
        <f t="shared" si="20"/>
        <v>23</v>
      </c>
      <c r="AP25" s="41">
        <f t="shared" si="21"/>
        <v>0.23230000000000001</v>
      </c>
      <c r="AQ25" s="41">
        <f t="shared" si="22"/>
        <v>0.23230000000000001</v>
      </c>
      <c r="AR25" s="41">
        <f t="shared" si="23"/>
        <v>0</v>
      </c>
      <c r="AS25" s="41">
        <f t="shared" si="24"/>
        <v>0</v>
      </c>
      <c r="AT25" s="41">
        <f t="shared" si="25"/>
        <v>23</v>
      </c>
      <c r="AU25" s="41">
        <f t="shared" si="26"/>
        <v>23</v>
      </c>
      <c r="AV25" s="41">
        <f t="shared" si="27"/>
        <v>0.23230000000000001</v>
      </c>
    </row>
    <row r="26" spans="1:48" ht="19.899999999999999" customHeight="1" x14ac:dyDescent="0.2">
      <c r="A26" s="19"/>
      <c r="B26" s="89"/>
      <c r="C26" s="136" t="str">
        <f t="shared" si="8"/>
        <v/>
      </c>
      <c r="D26" s="136" t="str">
        <f t="shared" si="0"/>
        <v/>
      </c>
      <c r="E26" s="414" t="str">
        <f t="shared" si="1"/>
        <v/>
      </c>
      <c r="F26" s="415"/>
      <c r="G26" s="259" t="str">
        <f t="shared" si="2"/>
        <v/>
      </c>
      <c r="H26" s="99" t="str">
        <f t="shared" si="3"/>
        <v/>
      </c>
      <c r="I26" s="91" t="str">
        <f t="shared" si="4"/>
        <v/>
      </c>
      <c r="J26" s="210"/>
      <c r="K26" s="122" t="str">
        <f t="shared" si="9"/>
        <v/>
      </c>
      <c r="L26" s="185" t="str">
        <f t="shared" si="5"/>
        <v/>
      </c>
      <c r="M26" s="92"/>
      <c r="N26" s="173"/>
      <c r="O26" s="94"/>
      <c r="P26" s="176"/>
      <c r="Q26" s="94"/>
      <c r="R26" s="176"/>
      <c r="S26" s="92"/>
      <c r="T26" s="179">
        <f t="shared" si="6"/>
        <v>0</v>
      </c>
      <c r="U26" s="182" t="str">
        <f t="shared" si="10"/>
        <v/>
      </c>
      <c r="V26" s="173"/>
      <c r="W26" s="94"/>
      <c r="X26" s="176"/>
      <c r="Y26" s="94"/>
      <c r="Z26" s="176"/>
      <c r="AA26" s="92"/>
      <c r="AB26" s="443"/>
      <c r="AC26" s="444"/>
      <c r="AD26" s="445"/>
      <c r="AE26" s="169" t="str">
        <f t="shared" si="7"/>
        <v/>
      </c>
      <c r="AF26" s="34" t="str">
        <f t="shared" si="11"/>
        <v/>
      </c>
      <c r="AG26" s="41" t="str">
        <f t="shared" si="12"/>
        <v/>
      </c>
      <c r="AH26" s="41" t="str">
        <f t="shared" si="13"/>
        <v/>
      </c>
      <c r="AI26" s="41" t="str">
        <f t="shared" si="14"/>
        <v/>
      </c>
      <c r="AJ26" s="41" t="str">
        <f t="shared" si="15"/>
        <v/>
      </c>
      <c r="AK26" s="41" t="str">
        <f t="shared" si="16"/>
        <v/>
      </c>
      <c r="AL26" s="41">
        <f t="shared" si="17"/>
        <v>0</v>
      </c>
      <c r="AM26" s="41">
        <f t="shared" si="18"/>
        <v>0</v>
      </c>
      <c r="AN26" s="41">
        <f t="shared" si="19"/>
        <v>23</v>
      </c>
      <c r="AO26" s="41">
        <f t="shared" si="20"/>
        <v>23</v>
      </c>
      <c r="AP26" s="41">
        <f t="shared" si="21"/>
        <v>0.23230000000000001</v>
      </c>
      <c r="AQ26" s="41">
        <f t="shared" si="22"/>
        <v>0.23230000000000001</v>
      </c>
      <c r="AR26" s="41">
        <f t="shared" si="23"/>
        <v>0</v>
      </c>
      <c r="AS26" s="41">
        <f t="shared" si="24"/>
        <v>0</v>
      </c>
      <c r="AT26" s="41">
        <f t="shared" si="25"/>
        <v>23</v>
      </c>
      <c r="AU26" s="41">
        <f t="shared" si="26"/>
        <v>23</v>
      </c>
      <c r="AV26" s="41">
        <f t="shared" si="27"/>
        <v>0.23230000000000001</v>
      </c>
    </row>
    <row r="27" spans="1:48" ht="19.899999999999999" customHeight="1" x14ac:dyDescent="0.2">
      <c r="A27" s="19"/>
      <c r="B27" s="89"/>
      <c r="C27" s="136" t="str">
        <f t="shared" si="8"/>
        <v/>
      </c>
      <c r="D27" s="136" t="str">
        <f t="shared" si="0"/>
        <v/>
      </c>
      <c r="E27" s="414" t="str">
        <f t="shared" si="1"/>
        <v/>
      </c>
      <c r="F27" s="415"/>
      <c r="G27" s="259" t="str">
        <f t="shared" si="2"/>
        <v/>
      </c>
      <c r="H27" s="99" t="str">
        <f t="shared" si="3"/>
        <v/>
      </c>
      <c r="I27" s="91" t="str">
        <f t="shared" si="4"/>
        <v/>
      </c>
      <c r="J27" s="210"/>
      <c r="K27" s="122" t="str">
        <f t="shared" si="9"/>
        <v/>
      </c>
      <c r="L27" s="185" t="str">
        <f t="shared" si="5"/>
        <v/>
      </c>
      <c r="M27" s="92"/>
      <c r="N27" s="173"/>
      <c r="O27" s="94"/>
      <c r="P27" s="176"/>
      <c r="Q27" s="94"/>
      <c r="R27" s="176"/>
      <c r="S27" s="92"/>
      <c r="T27" s="179">
        <f t="shared" si="6"/>
        <v>0</v>
      </c>
      <c r="U27" s="182" t="str">
        <f t="shared" si="10"/>
        <v/>
      </c>
      <c r="V27" s="173"/>
      <c r="W27" s="94"/>
      <c r="X27" s="176"/>
      <c r="Y27" s="94"/>
      <c r="Z27" s="176"/>
      <c r="AA27" s="92"/>
      <c r="AB27" s="443"/>
      <c r="AC27" s="444"/>
      <c r="AD27" s="445"/>
      <c r="AE27" s="169" t="str">
        <f t="shared" si="7"/>
        <v/>
      </c>
      <c r="AF27" s="34" t="str">
        <f t="shared" si="11"/>
        <v/>
      </c>
      <c r="AG27" s="41" t="str">
        <f t="shared" si="12"/>
        <v/>
      </c>
      <c r="AH27" s="41" t="str">
        <f t="shared" si="13"/>
        <v/>
      </c>
      <c r="AI27" s="41" t="str">
        <f t="shared" si="14"/>
        <v/>
      </c>
      <c r="AJ27" s="41" t="str">
        <f t="shared" si="15"/>
        <v/>
      </c>
      <c r="AK27" s="41" t="str">
        <f t="shared" si="16"/>
        <v/>
      </c>
      <c r="AL27" s="41">
        <f t="shared" si="17"/>
        <v>0</v>
      </c>
      <c r="AM27" s="41">
        <f t="shared" si="18"/>
        <v>0</v>
      </c>
      <c r="AN27" s="41">
        <f t="shared" si="19"/>
        <v>23</v>
      </c>
      <c r="AO27" s="41">
        <f t="shared" si="20"/>
        <v>23</v>
      </c>
      <c r="AP27" s="41">
        <f t="shared" si="21"/>
        <v>0.23230000000000001</v>
      </c>
      <c r="AQ27" s="41">
        <f t="shared" si="22"/>
        <v>0.23230000000000001</v>
      </c>
      <c r="AR27" s="41">
        <f t="shared" si="23"/>
        <v>0</v>
      </c>
      <c r="AS27" s="41">
        <f t="shared" si="24"/>
        <v>0</v>
      </c>
      <c r="AT27" s="41">
        <f t="shared" si="25"/>
        <v>23</v>
      </c>
      <c r="AU27" s="41">
        <f t="shared" si="26"/>
        <v>23</v>
      </c>
      <c r="AV27" s="41">
        <f t="shared" si="27"/>
        <v>0.23230000000000001</v>
      </c>
    </row>
    <row r="28" spans="1:48" ht="19.899999999999999" customHeight="1" x14ac:dyDescent="0.2">
      <c r="A28" s="19"/>
      <c r="B28" s="89"/>
      <c r="C28" s="136" t="str">
        <f t="shared" si="8"/>
        <v/>
      </c>
      <c r="D28" s="136" t="str">
        <f t="shared" si="0"/>
        <v/>
      </c>
      <c r="E28" s="414" t="str">
        <f t="shared" si="1"/>
        <v/>
      </c>
      <c r="F28" s="415"/>
      <c r="G28" s="259" t="str">
        <f t="shared" si="2"/>
        <v/>
      </c>
      <c r="H28" s="99" t="str">
        <f t="shared" si="3"/>
        <v/>
      </c>
      <c r="I28" s="91" t="str">
        <f t="shared" si="4"/>
        <v/>
      </c>
      <c r="J28" s="210"/>
      <c r="K28" s="122" t="str">
        <f t="shared" si="9"/>
        <v/>
      </c>
      <c r="L28" s="185" t="str">
        <f t="shared" si="5"/>
        <v/>
      </c>
      <c r="M28" s="92"/>
      <c r="N28" s="173"/>
      <c r="O28" s="94"/>
      <c r="P28" s="176"/>
      <c r="Q28" s="94"/>
      <c r="R28" s="176"/>
      <c r="S28" s="92"/>
      <c r="T28" s="179">
        <f t="shared" si="6"/>
        <v>0</v>
      </c>
      <c r="U28" s="182" t="str">
        <f t="shared" si="10"/>
        <v/>
      </c>
      <c r="V28" s="173"/>
      <c r="W28" s="94"/>
      <c r="X28" s="176"/>
      <c r="Y28" s="94"/>
      <c r="Z28" s="176"/>
      <c r="AA28" s="92"/>
      <c r="AB28" s="443"/>
      <c r="AC28" s="444"/>
      <c r="AD28" s="445"/>
      <c r="AE28" s="169" t="str">
        <f t="shared" si="7"/>
        <v/>
      </c>
      <c r="AF28" s="34" t="str">
        <f t="shared" si="11"/>
        <v/>
      </c>
      <c r="AG28" s="41" t="str">
        <f t="shared" si="12"/>
        <v/>
      </c>
      <c r="AH28" s="41" t="str">
        <f t="shared" si="13"/>
        <v/>
      </c>
      <c r="AI28" s="41" t="str">
        <f t="shared" si="14"/>
        <v/>
      </c>
      <c r="AJ28" s="41" t="str">
        <f t="shared" si="15"/>
        <v/>
      </c>
      <c r="AK28" s="41" t="str">
        <f t="shared" si="16"/>
        <v/>
      </c>
      <c r="AL28" s="41">
        <f t="shared" si="17"/>
        <v>0</v>
      </c>
      <c r="AM28" s="41">
        <f t="shared" si="18"/>
        <v>0</v>
      </c>
      <c r="AN28" s="41">
        <f t="shared" si="19"/>
        <v>23</v>
      </c>
      <c r="AO28" s="41">
        <f t="shared" si="20"/>
        <v>23</v>
      </c>
      <c r="AP28" s="41">
        <f t="shared" si="21"/>
        <v>0.23230000000000001</v>
      </c>
      <c r="AQ28" s="41">
        <f t="shared" si="22"/>
        <v>0.23230000000000001</v>
      </c>
      <c r="AR28" s="41">
        <f t="shared" si="23"/>
        <v>0</v>
      </c>
      <c r="AS28" s="41">
        <f t="shared" si="24"/>
        <v>0</v>
      </c>
      <c r="AT28" s="41">
        <f t="shared" si="25"/>
        <v>23</v>
      </c>
      <c r="AU28" s="41">
        <f t="shared" si="26"/>
        <v>23</v>
      </c>
      <c r="AV28" s="41">
        <f t="shared" si="27"/>
        <v>0.23230000000000001</v>
      </c>
    </row>
    <row r="29" spans="1:48" ht="19.899999999999999" customHeight="1" x14ac:dyDescent="0.2">
      <c r="A29" s="19"/>
      <c r="B29" s="89"/>
      <c r="C29" s="136" t="str">
        <f t="shared" si="8"/>
        <v/>
      </c>
      <c r="D29" s="136" t="str">
        <f t="shared" si="0"/>
        <v/>
      </c>
      <c r="E29" s="414" t="str">
        <f t="shared" si="1"/>
        <v/>
      </c>
      <c r="F29" s="415"/>
      <c r="G29" s="259" t="str">
        <f t="shared" si="2"/>
        <v/>
      </c>
      <c r="H29" s="26" t="str">
        <f t="shared" si="3"/>
        <v/>
      </c>
      <c r="I29" s="101" t="str">
        <f t="shared" si="4"/>
        <v/>
      </c>
      <c r="J29" s="213"/>
      <c r="K29" s="123" t="str">
        <f t="shared" si="9"/>
        <v/>
      </c>
      <c r="L29" s="230" t="str">
        <f t="shared" si="5"/>
        <v/>
      </c>
      <c r="M29" s="92"/>
      <c r="N29" s="173"/>
      <c r="O29" s="94"/>
      <c r="P29" s="176"/>
      <c r="Q29" s="94"/>
      <c r="R29" s="176"/>
      <c r="S29" s="92"/>
      <c r="T29" s="179">
        <f t="shared" si="6"/>
        <v>0</v>
      </c>
      <c r="U29" s="182" t="str">
        <f t="shared" si="10"/>
        <v/>
      </c>
      <c r="V29" s="173"/>
      <c r="W29" s="94"/>
      <c r="X29" s="176"/>
      <c r="Y29" s="94"/>
      <c r="Z29" s="176"/>
      <c r="AA29" s="92"/>
      <c r="AB29" s="443"/>
      <c r="AC29" s="444"/>
      <c r="AD29" s="445"/>
      <c r="AE29" s="169" t="str">
        <f t="shared" si="7"/>
        <v/>
      </c>
      <c r="AF29" s="34" t="str">
        <f t="shared" si="11"/>
        <v/>
      </c>
      <c r="AG29" s="41" t="str">
        <f t="shared" si="12"/>
        <v/>
      </c>
      <c r="AH29" s="41" t="str">
        <f t="shared" si="13"/>
        <v/>
      </c>
      <c r="AI29" s="41" t="str">
        <f t="shared" si="14"/>
        <v/>
      </c>
      <c r="AJ29" s="41" t="str">
        <f t="shared" si="15"/>
        <v/>
      </c>
      <c r="AK29" s="41" t="str">
        <f t="shared" si="16"/>
        <v/>
      </c>
      <c r="AL29" s="41">
        <f t="shared" si="17"/>
        <v>0</v>
      </c>
      <c r="AM29" s="41">
        <f t="shared" si="18"/>
        <v>0</v>
      </c>
      <c r="AN29" s="41">
        <f t="shared" si="19"/>
        <v>23</v>
      </c>
      <c r="AO29" s="41">
        <f t="shared" si="20"/>
        <v>23</v>
      </c>
      <c r="AP29" s="41">
        <f t="shared" si="21"/>
        <v>0.23230000000000001</v>
      </c>
      <c r="AQ29" s="41">
        <f t="shared" si="22"/>
        <v>0.23230000000000001</v>
      </c>
      <c r="AR29" s="41">
        <f t="shared" si="23"/>
        <v>0</v>
      </c>
      <c r="AS29" s="41">
        <f t="shared" si="24"/>
        <v>0</v>
      </c>
      <c r="AT29" s="41">
        <f t="shared" si="25"/>
        <v>23</v>
      </c>
      <c r="AU29" s="41">
        <f t="shared" si="26"/>
        <v>23</v>
      </c>
      <c r="AV29" s="41">
        <f t="shared" si="27"/>
        <v>0.23230000000000001</v>
      </c>
    </row>
    <row r="30" spans="1:48" ht="19.899999999999999" customHeight="1" x14ac:dyDescent="0.2">
      <c r="A30" s="19"/>
      <c r="B30" s="89"/>
      <c r="C30" s="136" t="str">
        <f t="shared" si="8"/>
        <v/>
      </c>
      <c r="D30" s="136" t="str">
        <f t="shared" si="0"/>
        <v/>
      </c>
      <c r="E30" s="414" t="str">
        <f t="shared" si="1"/>
        <v/>
      </c>
      <c r="F30" s="415"/>
      <c r="G30" s="259" t="str">
        <f t="shared" si="2"/>
        <v/>
      </c>
      <c r="H30" s="26" t="str">
        <f t="shared" si="3"/>
        <v/>
      </c>
      <c r="I30" s="101" t="str">
        <f t="shared" si="4"/>
        <v/>
      </c>
      <c r="J30" s="213"/>
      <c r="K30" s="123" t="str">
        <f t="shared" si="9"/>
        <v/>
      </c>
      <c r="L30" s="230" t="str">
        <f t="shared" si="5"/>
        <v/>
      </c>
      <c r="M30" s="92"/>
      <c r="N30" s="173"/>
      <c r="O30" s="94"/>
      <c r="P30" s="176"/>
      <c r="Q30" s="94"/>
      <c r="R30" s="176"/>
      <c r="S30" s="92"/>
      <c r="T30" s="179">
        <f t="shared" si="6"/>
        <v>0</v>
      </c>
      <c r="U30" s="182" t="str">
        <f t="shared" si="10"/>
        <v/>
      </c>
      <c r="V30" s="173"/>
      <c r="W30" s="94"/>
      <c r="X30" s="176"/>
      <c r="Y30" s="94"/>
      <c r="Z30" s="176"/>
      <c r="AA30" s="92"/>
      <c r="AB30" s="443"/>
      <c r="AC30" s="444"/>
      <c r="AD30" s="445"/>
      <c r="AE30" s="169" t="str">
        <f t="shared" si="7"/>
        <v/>
      </c>
      <c r="AF30" s="34" t="str">
        <f t="shared" si="11"/>
        <v/>
      </c>
      <c r="AG30" s="41" t="str">
        <f t="shared" si="12"/>
        <v/>
      </c>
      <c r="AH30" s="41" t="str">
        <f t="shared" si="13"/>
        <v/>
      </c>
      <c r="AI30" s="41" t="str">
        <f t="shared" si="14"/>
        <v/>
      </c>
      <c r="AJ30" s="41" t="str">
        <f t="shared" si="15"/>
        <v/>
      </c>
      <c r="AK30" s="41" t="str">
        <f t="shared" si="16"/>
        <v/>
      </c>
      <c r="AL30" s="41">
        <f t="shared" si="17"/>
        <v>0</v>
      </c>
      <c r="AM30" s="41">
        <f t="shared" si="18"/>
        <v>0</v>
      </c>
      <c r="AN30" s="41">
        <f t="shared" si="19"/>
        <v>23</v>
      </c>
      <c r="AO30" s="41">
        <f t="shared" si="20"/>
        <v>23</v>
      </c>
      <c r="AP30" s="41">
        <f t="shared" si="21"/>
        <v>0.23230000000000001</v>
      </c>
      <c r="AQ30" s="41">
        <f t="shared" si="22"/>
        <v>0.23230000000000001</v>
      </c>
      <c r="AR30" s="41">
        <f t="shared" si="23"/>
        <v>0</v>
      </c>
      <c r="AS30" s="41">
        <f t="shared" si="24"/>
        <v>0</v>
      </c>
      <c r="AT30" s="41">
        <f t="shared" si="25"/>
        <v>23</v>
      </c>
      <c r="AU30" s="41">
        <f t="shared" si="26"/>
        <v>23</v>
      </c>
      <c r="AV30" s="41">
        <f t="shared" si="27"/>
        <v>0.23230000000000001</v>
      </c>
    </row>
    <row r="31" spans="1:48" ht="19.899999999999999" customHeight="1" x14ac:dyDescent="0.2">
      <c r="A31" s="19"/>
      <c r="B31" s="89"/>
      <c r="C31" s="136" t="str">
        <f t="shared" si="8"/>
        <v/>
      </c>
      <c r="D31" s="136" t="str">
        <f t="shared" si="0"/>
        <v/>
      </c>
      <c r="E31" s="414" t="str">
        <f t="shared" si="1"/>
        <v/>
      </c>
      <c r="F31" s="415"/>
      <c r="G31" s="259" t="str">
        <f t="shared" si="2"/>
        <v/>
      </c>
      <c r="H31" s="90" t="str">
        <f t="shared" si="3"/>
        <v/>
      </c>
      <c r="I31" s="91" t="str">
        <f t="shared" si="4"/>
        <v/>
      </c>
      <c r="J31" s="210"/>
      <c r="K31" s="122" t="str">
        <f t="shared" si="9"/>
        <v/>
      </c>
      <c r="L31" s="185" t="str">
        <f t="shared" si="5"/>
        <v/>
      </c>
      <c r="M31" s="92"/>
      <c r="N31" s="173"/>
      <c r="O31" s="94"/>
      <c r="P31" s="176"/>
      <c r="Q31" s="94"/>
      <c r="R31" s="176"/>
      <c r="S31" s="92"/>
      <c r="T31" s="179">
        <f t="shared" si="6"/>
        <v>0</v>
      </c>
      <c r="U31" s="182" t="str">
        <f t="shared" si="10"/>
        <v/>
      </c>
      <c r="V31" s="173"/>
      <c r="W31" s="94"/>
      <c r="X31" s="176"/>
      <c r="Y31" s="94"/>
      <c r="Z31" s="176"/>
      <c r="AA31" s="92"/>
      <c r="AB31" s="443"/>
      <c r="AC31" s="444"/>
      <c r="AD31" s="445"/>
      <c r="AE31" s="169" t="str">
        <f t="shared" si="7"/>
        <v/>
      </c>
      <c r="AF31" s="34" t="str">
        <f t="shared" si="11"/>
        <v/>
      </c>
      <c r="AG31" s="41" t="str">
        <f t="shared" si="12"/>
        <v/>
      </c>
      <c r="AH31" s="41" t="str">
        <f t="shared" si="13"/>
        <v/>
      </c>
      <c r="AI31" s="41" t="str">
        <f t="shared" si="14"/>
        <v/>
      </c>
      <c r="AJ31" s="41" t="str">
        <f t="shared" si="15"/>
        <v/>
      </c>
      <c r="AK31" s="41" t="str">
        <f t="shared" si="16"/>
        <v/>
      </c>
      <c r="AL31" s="41">
        <f t="shared" si="17"/>
        <v>0</v>
      </c>
      <c r="AM31" s="41">
        <f t="shared" si="18"/>
        <v>0</v>
      </c>
      <c r="AN31" s="41">
        <f t="shared" si="19"/>
        <v>23</v>
      </c>
      <c r="AO31" s="41">
        <f t="shared" si="20"/>
        <v>23</v>
      </c>
      <c r="AP31" s="41">
        <f t="shared" si="21"/>
        <v>0.23230000000000001</v>
      </c>
      <c r="AQ31" s="41">
        <f t="shared" si="22"/>
        <v>0.23230000000000001</v>
      </c>
      <c r="AR31" s="41">
        <f t="shared" si="23"/>
        <v>0</v>
      </c>
      <c r="AS31" s="41">
        <f t="shared" si="24"/>
        <v>0</v>
      </c>
      <c r="AT31" s="41">
        <f t="shared" si="25"/>
        <v>23</v>
      </c>
      <c r="AU31" s="41">
        <f t="shared" si="26"/>
        <v>23</v>
      </c>
      <c r="AV31" s="41">
        <f t="shared" si="27"/>
        <v>0.23230000000000001</v>
      </c>
    </row>
    <row r="32" spans="1:48" ht="19.899999999999999" customHeight="1" thickBot="1" x14ac:dyDescent="0.25">
      <c r="A32" s="104"/>
      <c r="B32" s="105"/>
      <c r="C32" s="212" t="str">
        <f t="shared" si="8"/>
        <v/>
      </c>
      <c r="D32" s="212" t="str">
        <f t="shared" si="0"/>
        <v/>
      </c>
      <c r="E32" s="480" t="str">
        <f t="shared" si="1"/>
        <v/>
      </c>
      <c r="F32" s="481"/>
      <c r="G32" s="260" t="str">
        <f t="shared" si="2"/>
        <v/>
      </c>
      <c r="H32" s="107" t="str">
        <f t="shared" si="3"/>
        <v/>
      </c>
      <c r="I32" s="108" t="str">
        <f t="shared" si="4"/>
        <v/>
      </c>
      <c r="J32" s="211"/>
      <c r="K32" s="124" t="str">
        <f t="shared" si="9"/>
        <v/>
      </c>
      <c r="L32" s="188" t="str">
        <f t="shared" si="5"/>
        <v/>
      </c>
      <c r="M32" s="109"/>
      <c r="N32" s="174"/>
      <c r="O32" s="111"/>
      <c r="P32" s="177"/>
      <c r="Q32" s="111"/>
      <c r="R32" s="177"/>
      <c r="S32" s="109"/>
      <c r="T32" s="180">
        <f t="shared" si="6"/>
        <v>0</v>
      </c>
      <c r="U32" s="183" t="str">
        <f t="shared" si="10"/>
        <v/>
      </c>
      <c r="V32" s="174"/>
      <c r="W32" s="111"/>
      <c r="X32" s="177"/>
      <c r="Y32" s="111"/>
      <c r="Z32" s="177"/>
      <c r="AA32" s="109"/>
      <c r="AB32" s="446"/>
      <c r="AC32" s="447"/>
      <c r="AD32" s="448"/>
      <c r="AE32" s="169" t="str">
        <f t="shared" si="7"/>
        <v/>
      </c>
      <c r="AF32" s="34" t="str">
        <f t="shared" si="11"/>
        <v/>
      </c>
      <c r="AG32" s="41" t="str">
        <f t="shared" si="12"/>
        <v/>
      </c>
      <c r="AH32" s="41" t="str">
        <f t="shared" si="13"/>
        <v/>
      </c>
      <c r="AI32" s="41" t="str">
        <f t="shared" si="14"/>
        <v/>
      </c>
      <c r="AJ32" s="41" t="str">
        <f t="shared" si="15"/>
        <v/>
      </c>
      <c r="AK32" s="41" t="str">
        <f t="shared" si="16"/>
        <v/>
      </c>
      <c r="AL32" s="41">
        <f t="shared" si="17"/>
        <v>0</v>
      </c>
      <c r="AM32" s="41">
        <f t="shared" si="18"/>
        <v>0</v>
      </c>
      <c r="AN32" s="41">
        <f t="shared" si="19"/>
        <v>23</v>
      </c>
      <c r="AO32" s="41">
        <f t="shared" si="20"/>
        <v>23</v>
      </c>
      <c r="AP32" s="41">
        <f t="shared" si="21"/>
        <v>0.23230000000000001</v>
      </c>
      <c r="AQ32" s="41">
        <f t="shared" si="22"/>
        <v>0.23230000000000001</v>
      </c>
      <c r="AR32" s="41">
        <f t="shared" si="23"/>
        <v>0</v>
      </c>
      <c r="AS32" s="41">
        <f t="shared" si="24"/>
        <v>0</v>
      </c>
      <c r="AT32" s="41">
        <f t="shared" si="25"/>
        <v>23</v>
      </c>
      <c r="AU32" s="41">
        <f t="shared" si="26"/>
        <v>23</v>
      </c>
      <c r="AV32" s="41">
        <f t="shared" si="27"/>
        <v>0.23230000000000001</v>
      </c>
    </row>
    <row r="33" spans="1:30" x14ac:dyDescent="0.2">
      <c r="A33" s="449" t="s">
        <v>18</v>
      </c>
      <c r="B33" s="449"/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49"/>
      <c r="Y33" s="449"/>
      <c r="Z33" s="449"/>
      <c r="AA33" s="449"/>
      <c r="AB33" s="449"/>
      <c r="AC33" s="449"/>
      <c r="AD33" s="449"/>
    </row>
    <row r="34" spans="1:30" x14ac:dyDescent="0.2">
      <c r="A34" s="450" t="s">
        <v>42</v>
      </c>
      <c r="B34" s="450"/>
      <c r="C34" s="450"/>
      <c r="D34" s="450"/>
      <c r="E34" s="450"/>
      <c r="F34" s="450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50"/>
      <c r="AA34" s="450"/>
      <c r="AB34" s="450"/>
      <c r="AC34" s="450"/>
      <c r="AD34" s="450"/>
    </row>
    <row r="35" spans="1:30" ht="15" x14ac:dyDescent="0.2">
      <c r="A35" s="2"/>
      <c r="B35" s="2"/>
      <c r="C35" s="2"/>
      <c r="D35" s="2"/>
      <c r="E35" s="2"/>
      <c r="F35" s="2"/>
      <c r="G35" s="2"/>
      <c r="H35" s="2"/>
      <c r="I35" s="2"/>
      <c r="J35" s="3"/>
      <c r="K35" s="120"/>
      <c r="L35" s="3"/>
      <c r="M35" s="2"/>
      <c r="N35" s="4"/>
      <c r="O35" s="2"/>
      <c r="P35" s="2"/>
      <c r="Q35" s="2"/>
      <c r="R35" s="435" t="s">
        <v>19</v>
      </c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</row>
  </sheetData>
  <sheetProtection sheet="1" objects="1" scenarios="1"/>
  <mergeCells count="62">
    <mergeCell ref="A1:G1"/>
    <mergeCell ref="A2:G2"/>
    <mergeCell ref="A8:A9"/>
    <mergeCell ref="E6:G6"/>
    <mergeCell ref="K4:L4"/>
    <mergeCell ref="A4:G4"/>
    <mergeCell ref="A3:G3"/>
    <mergeCell ref="D8:D9"/>
    <mergeCell ref="E8:F9"/>
    <mergeCell ref="A6:C6"/>
    <mergeCell ref="H8:H9"/>
    <mergeCell ref="C8:C9"/>
    <mergeCell ref="R35:AD35"/>
    <mergeCell ref="AD8:AD19"/>
    <mergeCell ref="AB20:AD32"/>
    <mergeCell ref="A33:AD33"/>
    <mergeCell ref="A34:AD34"/>
    <mergeCell ref="AB8:AB19"/>
    <mergeCell ref="AC8:AC19"/>
    <mergeCell ref="G8:G9"/>
    <mergeCell ref="M8:M9"/>
    <mergeCell ref="N8:AA8"/>
    <mergeCell ref="K8:K9"/>
    <mergeCell ref="L8:L9"/>
    <mergeCell ref="B8:B9"/>
    <mergeCell ref="E10:F10"/>
    <mergeCell ref="E11:F11"/>
    <mergeCell ref="E32:F32"/>
    <mergeCell ref="W2:Z2"/>
    <mergeCell ref="T3:V3"/>
    <mergeCell ref="W3:Z3"/>
    <mergeCell ref="T4:V4"/>
    <mergeCell ref="W4:Z4"/>
    <mergeCell ref="T2:V2"/>
    <mergeCell ref="T6:V6"/>
    <mergeCell ref="M3:O3"/>
    <mergeCell ref="W6:Z6"/>
    <mergeCell ref="I8:I9"/>
    <mergeCell ref="J8:J9"/>
    <mergeCell ref="T5:V5"/>
    <mergeCell ref="W5:Z5"/>
    <mergeCell ref="M4:N4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30:F30"/>
    <mergeCell ref="E31:F31"/>
    <mergeCell ref="E24:F24"/>
    <mergeCell ref="E25:F25"/>
    <mergeCell ref="E26:F26"/>
    <mergeCell ref="E27:F27"/>
    <mergeCell ref="E28:F28"/>
    <mergeCell ref="E29:F29"/>
  </mergeCells>
  <phoneticPr fontId="0" type="noConversion"/>
  <conditionalFormatting sqref="V10:AA32">
    <cfRule type="expression" dxfId="5" priority="1" stopIfTrue="1">
      <formula>AND(ISNUMBER($A10),$U10&gt;8)</formula>
    </cfRule>
  </conditionalFormatting>
  <conditionalFormatting sqref="U10:U32">
    <cfRule type="cellIs" dxfId="4" priority="2" stopIfTrue="1" operator="lessThan">
      <formula>9</formula>
    </cfRule>
  </conditionalFormatting>
  <dataValidations count="1">
    <dataValidation allowBlank="1" showInputMessage="1" showErrorMessage="1" errorTitle="P O Z O R" error="Tuto buňku nelze přepsat !_x000a_Je uzamčena autorem." sqref="AF10:AP32 AV10:AV32" xr:uid="{00000000-0002-0000-0500-000000000000}"/>
  </dataValidations>
  <printOptions horizontalCentered="1"/>
  <pageMargins left="0.19685039370078741" right="0.19685039370078741" top="0.59055118110236227" bottom="0.59055118110236227" header="0.51181102362204722" footer="0.5118110236220472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8">
    <pageSetUpPr fitToPage="1"/>
  </sheetPr>
  <dimension ref="A1:AO37"/>
  <sheetViews>
    <sheetView showGridLines="0" zoomScale="72" workbookViewId="0">
      <selection sqref="A1:G1"/>
    </sheetView>
  </sheetViews>
  <sheetFormatPr defaultColWidth="0" defaultRowHeight="12.75" zeroHeight="1" x14ac:dyDescent="0.2"/>
  <cols>
    <col min="1" max="2" width="6.42578125" style="41" customWidth="1"/>
    <col min="3" max="3" width="4.7109375" style="41" bestFit="1" customWidth="1"/>
    <col min="4" max="4" width="5.5703125" style="41" bestFit="1" customWidth="1"/>
    <col min="5" max="5" width="25.5703125" style="41" bestFit="1" customWidth="1"/>
    <col min="6" max="6" width="5.28515625" style="41" bestFit="1" customWidth="1"/>
    <col min="7" max="7" width="14" style="41" bestFit="1" customWidth="1"/>
    <col min="8" max="8" width="7" style="41" customWidth="1"/>
    <col min="9" max="9" width="5.5703125" style="41" customWidth="1"/>
    <col min="10" max="10" width="7.28515625" style="41" bestFit="1" customWidth="1"/>
    <col min="11" max="11" width="7.28515625" style="125" customWidth="1"/>
    <col min="12" max="12" width="8.85546875" style="41" customWidth="1"/>
    <col min="13" max="13" width="6.28515625" style="41" customWidth="1"/>
    <col min="14" max="20" width="8.7109375" style="41" customWidth="1"/>
    <col min="21" max="23" width="3.7109375" style="41" customWidth="1"/>
    <col min="24" max="31" width="0" style="41" hidden="1" customWidth="1"/>
    <col min="32" max="32" width="12.7109375" style="41" hidden="1" customWidth="1"/>
    <col min="33" max="34" width="0" style="41" hidden="1" customWidth="1"/>
    <col min="35" max="35" width="10" style="41" hidden="1" customWidth="1"/>
    <col min="36" max="41" width="0" style="41" hidden="1" customWidth="1"/>
    <col min="42" max="42" width="9.140625" style="41" customWidth="1"/>
    <col min="43" max="16384" width="0" style="41" hidden="1"/>
  </cols>
  <sheetData>
    <row r="1" spans="1:41" ht="21" customHeight="1" thickBot="1" x14ac:dyDescent="0.4">
      <c r="A1" s="392" t="s">
        <v>78</v>
      </c>
      <c r="B1" s="392"/>
      <c r="C1" s="392"/>
      <c r="D1" s="392"/>
      <c r="E1" s="392"/>
      <c r="F1" s="392"/>
      <c r="G1" s="392"/>
      <c r="H1" s="71"/>
      <c r="I1" s="72"/>
      <c r="J1" s="71"/>
      <c r="K1" s="116"/>
      <c r="L1" s="20"/>
      <c r="M1" s="20"/>
      <c r="N1" s="20"/>
      <c r="O1" s="20"/>
      <c r="P1" s="20"/>
      <c r="Q1" s="72" t="s">
        <v>64</v>
      </c>
      <c r="R1" s="71"/>
      <c r="S1" s="20"/>
      <c r="T1" s="20"/>
      <c r="U1" s="20"/>
      <c r="V1" s="20"/>
      <c r="W1" s="20"/>
    </row>
    <row r="2" spans="1:41" ht="26.1" customHeight="1" thickBot="1" x14ac:dyDescent="0.25">
      <c r="A2" s="393" t="str">
        <f>"Název závodů: "&amp;SEZNAM!$D$2</f>
        <v xml:space="preserve">Název závodů: </v>
      </c>
      <c r="B2" s="393"/>
      <c r="C2" s="393"/>
      <c r="D2" s="393"/>
      <c r="E2" s="393"/>
      <c r="F2" s="393"/>
      <c r="G2" s="393"/>
      <c r="H2" s="27"/>
      <c r="I2" s="27"/>
      <c r="J2" s="27"/>
      <c r="K2" s="117" t="s">
        <v>93</v>
      </c>
      <c r="L2" s="27"/>
      <c r="M2" s="245"/>
      <c r="N2" s="27"/>
      <c r="O2" s="27"/>
      <c r="P2" s="27"/>
      <c r="Q2" s="486"/>
      <c r="R2" s="487"/>
      <c r="S2" s="486"/>
      <c r="T2" s="487"/>
      <c r="U2" s="27"/>
      <c r="V2" s="27"/>
      <c r="W2" s="27"/>
    </row>
    <row r="3" spans="1:41" ht="26.1" customHeight="1" thickTop="1" thickBot="1" x14ac:dyDescent="0.25">
      <c r="A3" s="463" t="str">
        <f>"Místo: "&amp;SEZNAM!$D$4</f>
        <v xml:space="preserve">Místo: </v>
      </c>
      <c r="B3" s="463"/>
      <c r="C3" s="463"/>
      <c r="D3" s="463"/>
      <c r="E3" s="464"/>
      <c r="F3" s="464"/>
      <c r="G3" s="464"/>
      <c r="H3" s="70"/>
      <c r="I3" s="55"/>
      <c r="J3" s="55"/>
      <c r="K3" s="118" t="s">
        <v>22</v>
      </c>
      <c r="L3" s="74"/>
      <c r="M3" s="488">
        <f>DATKON</f>
        <v>0</v>
      </c>
      <c r="N3" s="488"/>
      <c r="O3" s="27"/>
      <c r="P3" s="27"/>
      <c r="Q3" s="486"/>
      <c r="R3" s="487"/>
      <c r="S3" s="486"/>
      <c r="T3" s="487"/>
    </row>
    <row r="4" spans="1:41" ht="26.1" customHeight="1" thickBot="1" x14ac:dyDescent="0.25">
      <c r="A4" s="465" t="str">
        <f>"Pořadatel: "&amp;SEZNAM!$D$5</f>
        <v xml:space="preserve">Pořadatel: </v>
      </c>
      <c r="B4" s="465"/>
      <c r="C4" s="465"/>
      <c r="D4" s="465"/>
      <c r="E4" s="465"/>
      <c r="F4" s="466"/>
      <c r="G4" s="466"/>
      <c r="H4" s="23"/>
      <c r="I4" s="208"/>
      <c r="J4" s="69"/>
      <c r="K4" s="467" t="s">
        <v>38</v>
      </c>
      <c r="L4" s="468"/>
      <c r="M4" s="433"/>
      <c r="N4" s="489"/>
      <c r="O4" s="27"/>
      <c r="P4" s="27"/>
      <c r="Q4" s="486"/>
      <c r="R4" s="487"/>
      <c r="S4" s="486"/>
      <c r="T4" s="487"/>
    </row>
    <row r="5" spans="1:41" ht="26.1" customHeight="1" thickBot="1" x14ac:dyDescent="0.25">
      <c r="A5" s="13" t="s">
        <v>39</v>
      </c>
      <c r="B5" s="13"/>
      <c r="C5" s="24"/>
      <c r="E5" s="1" t="s">
        <v>63</v>
      </c>
      <c r="F5" s="65"/>
      <c r="G5" s="13"/>
      <c r="H5" s="13"/>
      <c r="I5" s="13"/>
      <c r="J5" s="13"/>
      <c r="K5" s="119"/>
      <c r="M5" s="13"/>
      <c r="N5" s="13"/>
      <c r="Q5" s="486"/>
      <c r="R5" s="487"/>
      <c r="S5" s="486"/>
      <c r="T5" s="487"/>
    </row>
    <row r="6" spans="1:41" ht="26.1" customHeight="1" thickBot="1" x14ac:dyDescent="0.25">
      <c r="A6" s="469" t="s">
        <v>28</v>
      </c>
      <c r="B6" s="470"/>
      <c r="C6" s="471"/>
      <c r="D6" s="200"/>
      <c r="E6" s="426"/>
      <c r="F6" s="427"/>
      <c r="G6" s="428"/>
      <c r="H6" s="27"/>
      <c r="I6" s="27"/>
      <c r="J6" s="27"/>
      <c r="K6" s="117"/>
      <c r="L6" s="27"/>
      <c r="M6" s="27"/>
      <c r="N6" s="27"/>
      <c r="O6" s="115"/>
      <c r="P6" s="115"/>
      <c r="Q6" s="486"/>
      <c r="R6" s="487"/>
      <c r="S6" s="486"/>
      <c r="T6" s="487"/>
      <c r="U6" s="27"/>
      <c r="V6" s="27"/>
    </row>
    <row r="7" spans="1:41" ht="15.75" thickBot="1" x14ac:dyDescent="0.25">
      <c r="A7" s="2"/>
      <c r="B7" s="2"/>
      <c r="C7" s="2"/>
      <c r="D7" s="2"/>
      <c r="E7" s="2"/>
      <c r="F7" s="2"/>
      <c r="G7" s="2"/>
      <c r="H7" s="2"/>
      <c r="I7" s="2"/>
      <c r="J7" s="3"/>
      <c r="K7" s="120"/>
      <c r="L7" s="3"/>
      <c r="M7" s="2"/>
      <c r="N7" s="4"/>
      <c r="O7" s="2"/>
      <c r="P7" s="2"/>
      <c r="Q7" s="2"/>
      <c r="R7" s="2"/>
      <c r="S7" s="2"/>
      <c r="T7" s="2"/>
      <c r="U7" s="2"/>
      <c r="V7" s="2"/>
      <c r="W7" s="2"/>
    </row>
    <row r="8" spans="1:41" ht="13.15" customHeight="1" x14ac:dyDescent="0.2">
      <c r="A8" s="482" t="s">
        <v>0</v>
      </c>
      <c r="B8" s="477" t="s">
        <v>5</v>
      </c>
      <c r="C8" s="477" t="s">
        <v>35</v>
      </c>
      <c r="D8" s="477" t="s">
        <v>62</v>
      </c>
      <c r="E8" s="422" t="s">
        <v>99</v>
      </c>
      <c r="F8" s="423"/>
      <c r="G8" s="416" t="s">
        <v>96</v>
      </c>
      <c r="H8" s="416" t="s">
        <v>60</v>
      </c>
      <c r="I8" s="416" t="s">
        <v>1</v>
      </c>
      <c r="J8" s="475" t="s">
        <v>73</v>
      </c>
      <c r="K8" s="478" t="s">
        <v>74</v>
      </c>
      <c r="L8" s="416" t="s">
        <v>4</v>
      </c>
      <c r="M8" s="484" t="s">
        <v>75</v>
      </c>
      <c r="N8" s="419"/>
      <c r="O8" s="420"/>
      <c r="P8" s="420"/>
      <c r="Q8" s="420"/>
      <c r="R8" s="420"/>
      <c r="S8" s="420"/>
      <c r="T8" s="421"/>
      <c r="U8" s="451" t="s">
        <v>7</v>
      </c>
      <c r="V8" s="457" t="s">
        <v>8</v>
      </c>
      <c r="W8" s="436" t="s">
        <v>9</v>
      </c>
    </row>
    <row r="9" spans="1:41" ht="13.5" thickBot="1" x14ac:dyDescent="0.25">
      <c r="A9" s="483"/>
      <c r="B9" s="417"/>
      <c r="C9" s="417"/>
      <c r="D9" s="417"/>
      <c r="E9" s="424"/>
      <c r="F9" s="425"/>
      <c r="G9" s="418"/>
      <c r="H9" s="418"/>
      <c r="I9" s="474"/>
      <c r="J9" s="476"/>
      <c r="K9" s="479"/>
      <c r="L9" s="417"/>
      <c r="M9" s="485"/>
      <c r="N9" s="77" t="s">
        <v>10</v>
      </c>
      <c r="O9" s="56" t="s">
        <v>12</v>
      </c>
      <c r="P9" s="56" t="s">
        <v>13</v>
      </c>
      <c r="Q9" s="28"/>
      <c r="R9" s="79" t="s">
        <v>14</v>
      </c>
      <c r="S9" s="56" t="s">
        <v>15</v>
      </c>
      <c r="T9" s="56" t="s">
        <v>16</v>
      </c>
      <c r="U9" s="452"/>
      <c r="V9" s="458"/>
      <c r="W9" s="437"/>
      <c r="Y9" s="35" t="s">
        <v>43</v>
      </c>
      <c r="Z9" s="35" t="s">
        <v>44</v>
      </c>
      <c r="AA9" s="35" t="s">
        <v>45</v>
      </c>
      <c r="AB9" s="35" t="s">
        <v>46</v>
      </c>
      <c r="AC9" s="35" t="s">
        <v>47</v>
      </c>
      <c r="AD9" s="35" t="s">
        <v>41</v>
      </c>
      <c r="AE9" s="36" t="s">
        <v>48</v>
      </c>
      <c r="AF9" s="36" t="s">
        <v>49</v>
      </c>
      <c r="AG9" s="37" t="s">
        <v>50</v>
      </c>
      <c r="AH9" s="37" t="s">
        <v>51</v>
      </c>
      <c r="AI9" s="37" t="s">
        <v>52</v>
      </c>
      <c r="AJ9" s="35" t="s">
        <v>53</v>
      </c>
      <c r="AK9" s="36" t="s">
        <v>40</v>
      </c>
      <c r="AL9" s="36" t="s">
        <v>54</v>
      </c>
      <c r="AM9" s="37" t="s">
        <v>55</v>
      </c>
      <c r="AN9" s="37" t="s">
        <v>56</v>
      </c>
      <c r="AO9" s="37" t="s">
        <v>57</v>
      </c>
    </row>
    <row r="10" spans="1:41" ht="19.899999999999999" customHeight="1" x14ac:dyDescent="0.2">
      <c r="A10" s="18"/>
      <c r="B10" s="80"/>
      <c r="C10" s="133" t="str">
        <f>IF(ISNUMBER(A10),RANK(L10,$L$10:$L$32),"")</f>
        <v/>
      </c>
      <c r="D10" s="133" t="str">
        <f t="shared" ref="D10:D34" si="0">IF(A10,VLOOKUP(A10,Seznam,8),"")</f>
        <v/>
      </c>
      <c r="E10" s="461" t="str">
        <f t="shared" ref="E10:E34" si="1">IF(A10,PROPER(VLOOKUP(A10,Seznam,3)),"")</f>
        <v/>
      </c>
      <c r="F10" s="462"/>
      <c r="G10" s="255" t="str">
        <f t="shared" ref="G10:G34" si="2">IF(A10,VLOOKUP(A10,Seznam,4),"")</f>
        <v/>
      </c>
      <c r="H10" s="21" t="str">
        <f t="shared" ref="H10:H34" si="3">IF(A10,VLOOKUP(A10,Seznam,5),"")</f>
        <v/>
      </c>
      <c r="I10" s="82" t="str">
        <f t="shared" ref="I10:I34" si="4">IF(A10,VLOOKUP(A10,Seznam,7),"")</f>
        <v/>
      </c>
      <c r="J10" s="209"/>
      <c r="K10" s="121" t="str">
        <f>IF(ISNUMBER(A10),MAX(N10,O10,P10,R10,S10,T10),"")</f>
        <v/>
      </c>
      <c r="L10" s="184" t="str">
        <f t="shared" ref="L10:L34" si="5">IF(A10,FLOOR(IF(X10="M",K10/VLOOKUP(I10,BODY,2),K10/VLOOKUP(I10,BODY,8)),1)+AI10,"")</f>
        <v/>
      </c>
      <c r="M10" s="83"/>
      <c r="N10" s="84"/>
      <c r="O10" s="86"/>
      <c r="P10" s="234"/>
      <c r="Q10" s="231" t="str">
        <f>IF(ISNUMBER(A10),RANK(AJ10,$AJ$10:$AJ$34),"")</f>
        <v/>
      </c>
      <c r="R10" s="84"/>
      <c r="S10" s="86"/>
      <c r="T10" s="234"/>
      <c r="U10" s="452"/>
      <c r="V10" s="458"/>
      <c r="W10" s="437"/>
      <c r="X10" s="169" t="str">
        <f t="shared" ref="X10:X34" si="6">IF(A10,VLOOKUP(A10,Seznam,2),"")</f>
        <v/>
      </c>
      <c r="Y10" s="41" t="str">
        <f>IF(A10,FLOOR(IF(X10="M",N10/VLOOKUP(I10,BODY,2),N10/VLOOKUP(I10,BODY,8)),1),"")</f>
        <v/>
      </c>
      <c r="Z10" s="41" t="str">
        <f>IF(A10,FLOOR(IF(X10="M",O10/VLOOKUP(I10,BODY,2),O10/VLOOKUP(I10,BODY,8)),1),"")</f>
        <v/>
      </c>
      <c r="AA10" s="41" t="str">
        <f>IF(A10,FLOOR(IF(X10="M",P10/VLOOKUP(I10,BODY,2),P10/VLOOKUP(I10,BODY,8)),1),"")</f>
        <v/>
      </c>
      <c r="AB10" s="41" t="str">
        <f>IF(A10,FLOOR(IF(X10="M",R10/VLOOKUP(I10,BODY,2),R10/VLOOKUP(I10,BODY,8)),1),"")</f>
        <v/>
      </c>
      <c r="AC10" s="41" t="str">
        <f>IF(A10,FLOOR(IF(X10="M",S10/VLOOKUP(I10,BODY,2),S10/VLOOKUP(I10,BODY,8)),1),"")</f>
        <v/>
      </c>
      <c r="AD10" s="41" t="str">
        <f>IF(A10,FLOOR(IF(X10="M",T10/VLOOKUP(I10,BODY,2),T10/VLOOKUP(I10,BODY,8)),1),"")</f>
        <v/>
      </c>
      <c r="AE10" s="41">
        <f>IF(ISERR(LARGE(Y10:AD10,2)),0,LARGE(Y10:AD10,2))</f>
        <v>0</v>
      </c>
      <c r="AF10" s="41">
        <f>IF(ISERR(LARGE(Y10:AD10,3)),0,LARGE(Y10:AD10,3))</f>
        <v>0</v>
      </c>
      <c r="AG10" s="41">
        <f>24-RANK(AE10,$AE$10:$AE$34)</f>
        <v>23</v>
      </c>
      <c r="AH10" s="41">
        <f>24-RANK(AF10,$AF$10:$AF$34)</f>
        <v>23</v>
      </c>
      <c r="AI10" s="41">
        <f>AG10/100+AH10/10000</f>
        <v>0.23230000000000001</v>
      </c>
      <c r="AJ10" s="41">
        <f>MAX(Y10:AA10)+AO10</f>
        <v>0.23230000000000001</v>
      </c>
      <c r="AK10" s="41">
        <f>IF(ISERR(LARGE(Y10:AA10,2)),0,LARGE(Y10:AA10,2))</f>
        <v>0</v>
      </c>
      <c r="AL10" s="41">
        <f>IF(ISERR(LARGE(Y10:AA10,3)),0,LARGE(Y10:AA10,3))</f>
        <v>0</v>
      </c>
      <c r="AM10" s="41">
        <f>24-RANK(AK10,$AK$10:$AK$34)</f>
        <v>23</v>
      </c>
      <c r="AN10" s="41">
        <f>24-RANK(AL10,$AL$10:$AL$34)</f>
        <v>23</v>
      </c>
      <c r="AO10" s="41">
        <f>AM10/100+AN10/10000</f>
        <v>0.23230000000000001</v>
      </c>
    </row>
    <row r="11" spans="1:41" ht="19.899999999999999" customHeight="1" x14ac:dyDescent="0.2">
      <c r="A11" s="19"/>
      <c r="B11" s="89"/>
      <c r="C11" s="136" t="str">
        <f t="shared" ref="C11:C34" si="7">IF(ISNUMBER(A11),RANK(L11,$L$10:$L$32),"")</f>
        <v/>
      </c>
      <c r="D11" s="136" t="str">
        <f t="shared" si="0"/>
        <v/>
      </c>
      <c r="E11" s="414" t="str">
        <f t="shared" si="1"/>
        <v/>
      </c>
      <c r="F11" s="415"/>
      <c r="G11" s="259" t="str">
        <f t="shared" si="2"/>
        <v/>
      </c>
      <c r="H11" s="90" t="str">
        <f t="shared" si="3"/>
        <v/>
      </c>
      <c r="I11" s="91" t="str">
        <f t="shared" si="4"/>
        <v/>
      </c>
      <c r="J11" s="210"/>
      <c r="K11" s="122" t="str">
        <f t="shared" ref="K11:K34" si="8">IF(ISNUMBER(A11),MAX(N11,O11,P11,R11,S11,T11),"")</f>
        <v/>
      </c>
      <c r="L11" s="185" t="str">
        <f t="shared" si="5"/>
        <v/>
      </c>
      <c r="M11" s="92"/>
      <c r="N11" s="93"/>
      <c r="O11" s="95"/>
      <c r="P11" s="235"/>
      <c r="Q11" s="232" t="str">
        <f t="shared" ref="Q11:Q34" si="9">IF(ISNUMBER(A11),RANK(AJ11,$AJ$10:$AJ$34),"")</f>
        <v/>
      </c>
      <c r="R11" s="93"/>
      <c r="S11" s="95"/>
      <c r="T11" s="235"/>
      <c r="U11" s="452"/>
      <c r="V11" s="458"/>
      <c r="W11" s="437"/>
      <c r="X11" s="169" t="str">
        <f t="shared" si="6"/>
        <v/>
      </c>
      <c r="Y11" s="41" t="str">
        <f t="shared" ref="Y11:Y34" si="10">IF(A11,FLOOR(IF(X11="M",N11/VLOOKUP(I11,BODY,2),N11/VLOOKUP(I11,BODY,8)),1),"")</f>
        <v/>
      </c>
      <c r="Z11" s="41" t="str">
        <f t="shared" ref="Z11:Z34" si="11">IF(A11,FLOOR(IF(X11="M",O11/VLOOKUP(I11,BODY,2),O11/VLOOKUP(I11,BODY,8)),1),"")</f>
        <v/>
      </c>
      <c r="AA11" s="41" t="str">
        <f t="shared" ref="AA11:AA34" si="12">IF(A11,FLOOR(IF(X11="M",P11/VLOOKUP(I11,BODY,2),P11/VLOOKUP(I11,BODY,8)),1),"")</f>
        <v/>
      </c>
      <c r="AB11" s="41" t="str">
        <f t="shared" ref="AB11:AB34" si="13">IF(A11,FLOOR(IF(X11="M",R11/VLOOKUP(I11,BODY,2),R11/VLOOKUP(I11,BODY,8)),1),"")</f>
        <v/>
      </c>
      <c r="AC11" s="41" t="str">
        <f t="shared" ref="AC11:AC34" si="14">IF(A11,FLOOR(IF(X11="M",S11/VLOOKUP(I11,BODY,2),S11/VLOOKUP(I11,BODY,8)),1),"")</f>
        <v/>
      </c>
      <c r="AD11" s="41" t="str">
        <f t="shared" ref="AD11:AD34" si="15">IF(A11,FLOOR(IF(X11="M",T11/VLOOKUP(I11,BODY,2),T11/VLOOKUP(I11,BODY,8)),1),"")</f>
        <v/>
      </c>
      <c r="AE11" s="41">
        <f t="shared" ref="AE11:AE34" si="16">IF(ISERR(LARGE(Y11:AD11,2)),0,LARGE(Y11:AD11,2))</f>
        <v>0</v>
      </c>
      <c r="AF11" s="41">
        <f t="shared" ref="AF11:AF34" si="17">IF(ISERR(LARGE(Y11:AD11,3)),0,LARGE(Y11:AD11,3))</f>
        <v>0</v>
      </c>
      <c r="AG11" s="41">
        <f t="shared" ref="AG11:AG34" si="18">24-RANK(AE11,$AE$10:$AE$34)</f>
        <v>23</v>
      </c>
      <c r="AH11" s="41">
        <f t="shared" ref="AH11:AH34" si="19">24-RANK(AF11,$AF$10:$AF$34)</f>
        <v>23</v>
      </c>
      <c r="AI11" s="41">
        <f t="shared" ref="AI11:AI34" si="20">AG11/100+AH11/10000</f>
        <v>0.23230000000000001</v>
      </c>
      <c r="AJ11" s="41">
        <f t="shared" ref="AJ11:AJ34" si="21">MAX(Y11:AA11)+AO11</f>
        <v>0.23230000000000001</v>
      </c>
      <c r="AK11" s="41">
        <f t="shared" ref="AK11:AK34" si="22">IF(ISERR(LARGE(Y11:AA11,2)),0,LARGE(Y11:AA11,2))</f>
        <v>0</v>
      </c>
      <c r="AL11" s="41">
        <f t="shared" ref="AL11:AL34" si="23">IF(ISERR(LARGE(Y11:AA11,3)),0,LARGE(Y11:AA11,3))</f>
        <v>0</v>
      </c>
      <c r="AM11" s="41">
        <f t="shared" ref="AM11:AM34" si="24">24-RANK(AK11,$AK$10:$AK$34)</f>
        <v>23</v>
      </c>
      <c r="AN11" s="41">
        <f t="shared" ref="AN11:AN34" si="25">24-RANK(AL11,$AL$10:$AL$34)</f>
        <v>23</v>
      </c>
      <c r="AO11" s="41">
        <f t="shared" ref="AO11:AO34" si="26">AM11/100+AN11/10000</f>
        <v>0.23230000000000001</v>
      </c>
    </row>
    <row r="12" spans="1:41" ht="19.899999999999999" customHeight="1" x14ac:dyDescent="0.2">
      <c r="A12" s="19"/>
      <c r="B12" s="89"/>
      <c r="C12" s="136" t="str">
        <f t="shared" si="7"/>
        <v/>
      </c>
      <c r="D12" s="136" t="str">
        <f t="shared" si="0"/>
        <v/>
      </c>
      <c r="E12" s="414" t="str">
        <f t="shared" si="1"/>
        <v/>
      </c>
      <c r="F12" s="415"/>
      <c r="G12" s="259" t="str">
        <f t="shared" si="2"/>
        <v/>
      </c>
      <c r="H12" s="90" t="str">
        <f t="shared" si="3"/>
        <v/>
      </c>
      <c r="I12" s="91" t="str">
        <f t="shared" si="4"/>
        <v/>
      </c>
      <c r="J12" s="210"/>
      <c r="K12" s="122" t="str">
        <f t="shared" si="8"/>
        <v/>
      </c>
      <c r="L12" s="185" t="str">
        <f t="shared" si="5"/>
        <v/>
      </c>
      <c r="M12" s="92"/>
      <c r="N12" s="93"/>
      <c r="O12" s="95"/>
      <c r="P12" s="235"/>
      <c r="Q12" s="232" t="str">
        <f t="shared" si="9"/>
        <v/>
      </c>
      <c r="R12" s="93"/>
      <c r="S12" s="95"/>
      <c r="T12" s="235"/>
      <c r="U12" s="452"/>
      <c r="V12" s="458"/>
      <c r="W12" s="437"/>
      <c r="X12" s="169" t="str">
        <f t="shared" si="6"/>
        <v/>
      </c>
      <c r="Y12" s="41" t="str">
        <f t="shared" si="10"/>
        <v/>
      </c>
      <c r="Z12" s="41" t="str">
        <f t="shared" si="11"/>
        <v/>
      </c>
      <c r="AA12" s="41" t="str">
        <f t="shared" si="12"/>
        <v/>
      </c>
      <c r="AB12" s="41" t="str">
        <f t="shared" si="13"/>
        <v/>
      </c>
      <c r="AC12" s="41" t="str">
        <f t="shared" si="14"/>
        <v/>
      </c>
      <c r="AD12" s="41" t="str">
        <f t="shared" si="15"/>
        <v/>
      </c>
      <c r="AE12" s="41">
        <f t="shared" si="16"/>
        <v>0</v>
      </c>
      <c r="AF12" s="41">
        <f t="shared" si="17"/>
        <v>0</v>
      </c>
      <c r="AG12" s="41">
        <f t="shared" si="18"/>
        <v>23</v>
      </c>
      <c r="AH12" s="41">
        <f t="shared" si="19"/>
        <v>23</v>
      </c>
      <c r="AI12" s="41">
        <f t="shared" si="20"/>
        <v>0.23230000000000001</v>
      </c>
      <c r="AJ12" s="41">
        <f t="shared" si="21"/>
        <v>0.23230000000000001</v>
      </c>
      <c r="AK12" s="41">
        <f t="shared" si="22"/>
        <v>0</v>
      </c>
      <c r="AL12" s="41">
        <f t="shared" si="23"/>
        <v>0</v>
      </c>
      <c r="AM12" s="41">
        <f t="shared" si="24"/>
        <v>23</v>
      </c>
      <c r="AN12" s="41">
        <f t="shared" si="25"/>
        <v>23</v>
      </c>
      <c r="AO12" s="41">
        <f t="shared" si="26"/>
        <v>0.23230000000000001</v>
      </c>
    </row>
    <row r="13" spans="1:41" ht="19.899999999999999" customHeight="1" x14ac:dyDescent="0.2">
      <c r="A13" s="19"/>
      <c r="B13" s="89"/>
      <c r="C13" s="136" t="str">
        <f t="shared" si="7"/>
        <v/>
      </c>
      <c r="D13" s="136" t="str">
        <f t="shared" si="0"/>
        <v/>
      </c>
      <c r="E13" s="414" t="str">
        <f t="shared" si="1"/>
        <v/>
      </c>
      <c r="F13" s="415"/>
      <c r="G13" s="253" t="str">
        <f t="shared" si="2"/>
        <v/>
      </c>
      <c r="H13" s="99" t="str">
        <f t="shared" si="3"/>
        <v/>
      </c>
      <c r="I13" s="91" t="str">
        <f t="shared" si="4"/>
        <v/>
      </c>
      <c r="J13" s="210"/>
      <c r="K13" s="122" t="str">
        <f t="shared" si="8"/>
        <v/>
      </c>
      <c r="L13" s="185" t="str">
        <f t="shared" si="5"/>
        <v/>
      </c>
      <c r="M13" s="92"/>
      <c r="N13" s="93"/>
      <c r="O13" s="95"/>
      <c r="P13" s="235"/>
      <c r="Q13" s="232" t="str">
        <f t="shared" si="9"/>
        <v/>
      </c>
      <c r="R13" s="93"/>
      <c r="S13" s="95"/>
      <c r="T13" s="235"/>
      <c r="U13" s="452"/>
      <c r="V13" s="458"/>
      <c r="W13" s="437"/>
      <c r="X13" s="169" t="str">
        <f t="shared" si="6"/>
        <v/>
      </c>
      <c r="Y13" s="41" t="str">
        <f t="shared" si="10"/>
        <v/>
      </c>
      <c r="Z13" s="41" t="str">
        <f t="shared" si="11"/>
        <v/>
      </c>
      <c r="AA13" s="41" t="str">
        <f t="shared" si="12"/>
        <v/>
      </c>
      <c r="AB13" s="41" t="str">
        <f t="shared" si="13"/>
        <v/>
      </c>
      <c r="AC13" s="41" t="str">
        <f t="shared" si="14"/>
        <v/>
      </c>
      <c r="AD13" s="41" t="str">
        <f t="shared" si="15"/>
        <v/>
      </c>
      <c r="AE13" s="41">
        <f t="shared" si="16"/>
        <v>0</v>
      </c>
      <c r="AF13" s="41">
        <f t="shared" si="17"/>
        <v>0</v>
      </c>
      <c r="AG13" s="41">
        <f t="shared" si="18"/>
        <v>23</v>
      </c>
      <c r="AH13" s="41">
        <f t="shared" si="19"/>
        <v>23</v>
      </c>
      <c r="AI13" s="41">
        <f t="shared" si="20"/>
        <v>0.23230000000000001</v>
      </c>
      <c r="AJ13" s="41">
        <f t="shared" si="21"/>
        <v>0.23230000000000001</v>
      </c>
      <c r="AK13" s="41">
        <f t="shared" si="22"/>
        <v>0</v>
      </c>
      <c r="AL13" s="41">
        <f t="shared" si="23"/>
        <v>0</v>
      </c>
      <c r="AM13" s="41">
        <f t="shared" si="24"/>
        <v>23</v>
      </c>
      <c r="AN13" s="41">
        <f t="shared" si="25"/>
        <v>23</v>
      </c>
      <c r="AO13" s="41">
        <f t="shared" si="26"/>
        <v>0.23230000000000001</v>
      </c>
    </row>
    <row r="14" spans="1:41" ht="19.899999999999999" customHeight="1" x14ac:dyDescent="0.2">
      <c r="A14" s="19"/>
      <c r="B14" s="89"/>
      <c r="C14" s="136" t="str">
        <f t="shared" si="7"/>
        <v/>
      </c>
      <c r="D14" s="136" t="str">
        <f t="shared" si="0"/>
        <v/>
      </c>
      <c r="E14" s="414" t="str">
        <f t="shared" si="1"/>
        <v/>
      </c>
      <c r="F14" s="415"/>
      <c r="G14" s="261" t="str">
        <f t="shared" si="2"/>
        <v/>
      </c>
      <c r="H14" s="26" t="str">
        <f t="shared" si="3"/>
        <v/>
      </c>
      <c r="I14" s="101" t="str">
        <f t="shared" si="4"/>
        <v/>
      </c>
      <c r="J14" s="213"/>
      <c r="K14" s="123" t="str">
        <f t="shared" si="8"/>
        <v/>
      </c>
      <c r="L14" s="230" t="str">
        <f t="shared" si="5"/>
        <v/>
      </c>
      <c r="M14" s="92"/>
      <c r="N14" s="93"/>
      <c r="O14" s="95"/>
      <c r="P14" s="235"/>
      <c r="Q14" s="232" t="str">
        <f t="shared" si="9"/>
        <v/>
      </c>
      <c r="R14" s="93"/>
      <c r="S14" s="95"/>
      <c r="T14" s="235"/>
      <c r="U14" s="452"/>
      <c r="V14" s="458"/>
      <c r="W14" s="437"/>
      <c r="X14" s="169" t="str">
        <f t="shared" si="6"/>
        <v/>
      </c>
      <c r="Y14" s="41" t="str">
        <f t="shared" si="10"/>
        <v/>
      </c>
      <c r="Z14" s="41" t="str">
        <f t="shared" si="11"/>
        <v/>
      </c>
      <c r="AA14" s="41" t="str">
        <f t="shared" si="12"/>
        <v/>
      </c>
      <c r="AB14" s="41" t="str">
        <f t="shared" si="13"/>
        <v/>
      </c>
      <c r="AC14" s="41" t="str">
        <f t="shared" si="14"/>
        <v/>
      </c>
      <c r="AD14" s="41" t="str">
        <f t="shared" si="15"/>
        <v/>
      </c>
      <c r="AE14" s="41">
        <f t="shared" si="16"/>
        <v>0</v>
      </c>
      <c r="AF14" s="41">
        <f t="shared" si="17"/>
        <v>0</v>
      </c>
      <c r="AG14" s="41">
        <f t="shared" si="18"/>
        <v>23</v>
      </c>
      <c r="AH14" s="41">
        <f t="shared" si="19"/>
        <v>23</v>
      </c>
      <c r="AI14" s="41">
        <f t="shared" si="20"/>
        <v>0.23230000000000001</v>
      </c>
      <c r="AJ14" s="41">
        <f t="shared" si="21"/>
        <v>0.23230000000000001</v>
      </c>
      <c r="AK14" s="41">
        <f t="shared" si="22"/>
        <v>0</v>
      </c>
      <c r="AL14" s="41">
        <f t="shared" si="23"/>
        <v>0</v>
      </c>
      <c r="AM14" s="41">
        <f t="shared" si="24"/>
        <v>23</v>
      </c>
      <c r="AN14" s="41">
        <f t="shared" si="25"/>
        <v>23</v>
      </c>
      <c r="AO14" s="41">
        <f t="shared" si="26"/>
        <v>0.23230000000000001</v>
      </c>
    </row>
    <row r="15" spans="1:41" ht="19.899999999999999" customHeight="1" x14ac:dyDescent="0.2">
      <c r="A15" s="19"/>
      <c r="B15" s="89"/>
      <c r="C15" s="136" t="str">
        <f t="shared" si="7"/>
        <v/>
      </c>
      <c r="D15" s="136" t="str">
        <f t="shared" si="0"/>
        <v/>
      </c>
      <c r="E15" s="414" t="str">
        <f t="shared" si="1"/>
        <v/>
      </c>
      <c r="F15" s="415"/>
      <c r="G15" s="259" t="str">
        <f t="shared" si="2"/>
        <v/>
      </c>
      <c r="H15" s="90" t="str">
        <f t="shared" si="3"/>
        <v/>
      </c>
      <c r="I15" s="91" t="str">
        <f t="shared" si="4"/>
        <v/>
      </c>
      <c r="J15" s="210"/>
      <c r="K15" s="122" t="str">
        <f t="shared" si="8"/>
        <v/>
      </c>
      <c r="L15" s="185" t="str">
        <f t="shared" si="5"/>
        <v/>
      </c>
      <c r="M15" s="92"/>
      <c r="N15" s="93"/>
      <c r="O15" s="95"/>
      <c r="P15" s="235"/>
      <c r="Q15" s="232" t="str">
        <f t="shared" si="9"/>
        <v/>
      </c>
      <c r="R15" s="93"/>
      <c r="S15" s="95"/>
      <c r="T15" s="235"/>
      <c r="U15" s="452"/>
      <c r="V15" s="458"/>
      <c r="W15" s="437"/>
      <c r="X15" s="169" t="str">
        <f t="shared" si="6"/>
        <v/>
      </c>
      <c r="Y15" s="41" t="str">
        <f t="shared" si="10"/>
        <v/>
      </c>
      <c r="Z15" s="41" t="str">
        <f t="shared" si="11"/>
        <v/>
      </c>
      <c r="AA15" s="41" t="str">
        <f t="shared" si="12"/>
        <v/>
      </c>
      <c r="AB15" s="41" t="str">
        <f t="shared" si="13"/>
        <v/>
      </c>
      <c r="AC15" s="41" t="str">
        <f t="shared" si="14"/>
        <v/>
      </c>
      <c r="AD15" s="41" t="str">
        <f t="shared" si="15"/>
        <v/>
      </c>
      <c r="AE15" s="41">
        <f t="shared" si="16"/>
        <v>0</v>
      </c>
      <c r="AF15" s="41">
        <f t="shared" si="17"/>
        <v>0</v>
      </c>
      <c r="AG15" s="41">
        <f t="shared" si="18"/>
        <v>23</v>
      </c>
      <c r="AH15" s="41">
        <f t="shared" si="19"/>
        <v>23</v>
      </c>
      <c r="AI15" s="41">
        <f t="shared" si="20"/>
        <v>0.23230000000000001</v>
      </c>
      <c r="AJ15" s="41">
        <f t="shared" si="21"/>
        <v>0.23230000000000001</v>
      </c>
      <c r="AK15" s="41">
        <f t="shared" si="22"/>
        <v>0</v>
      </c>
      <c r="AL15" s="41">
        <f t="shared" si="23"/>
        <v>0</v>
      </c>
      <c r="AM15" s="41">
        <f t="shared" si="24"/>
        <v>23</v>
      </c>
      <c r="AN15" s="41">
        <f t="shared" si="25"/>
        <v>23</v>
      </c>
      <c r="AO15" s="41">
        <f t="shared" si="26"/>
        <v>0.23230000000000001</v>
      </c>
    </row>
    <row r="16" spans="1:41" ht="19.899999999999999" customHeight="1" x14ac:dyDescent="0.2">
      <c r="A16" s="19"/>
      <c r="B16" s="89"/>
      <c r="C16" s="136" t="str">
        <f t="shared" si="7"/>
        <v/>
      </c>
      <c r="D16" s="136" t="str">
        <f t="shared" si="0"/>
        <v/>
      </c>
      <c r="E16" s="414" t="str">
        <f t="shared" si="1"/>
        <v/>
      </c>
      <c r="F16" s="415"/>
      <c r="G16" s="259" t="str">
        <f t="shared" si="2"/>
        <v/>
      </c>
      <c r="H16" s="90" t="str">
        <f t="shared" si="3"/>
        <v/>
      </c>
      <c r="I16" s="102" t="str">
        <f t="shared" si="4"/>
        <v/>
      </c>
      <c r="J16" s="210"/>
      <c r="K16" s="122" t="str">
        <f t="shared" si="8"/>
        <v/>
      </c>
      <c r="L16" s="185" t="str">
        <f t="shared" si="5"/>
        <v/>
      </c>
      <c r="M16" s="92"/>
      <c r="N16" s="93"/>
      <c r="O16" s="95"/>
      <c r="P16" s="235"/>
      <c r="Q16" s="232" t="str">
        <f t="shared" si="9"/>
        <v/>
      </c>
      <c r="R16" s="93"/>
      <c r="S16" s="95"/>
      <c r="T16" s="235"/>
      <c r="U16" s="452"/>
      <c r="V16" s="458"/>
      <c r="W16" s="437"/>
      <c r="X16" s="169" t="str">
        <f t="shared" si="6"/>
        <v/>
      </c>
      <c r="Y16" s="41" t="str">
        <f t="shared" si="10"/>
        <v/>
      </c>
      <c r="Z16" s="41" t="str">
        <f t="shared" si="11"/>
        <v/>
      </c>
      <c r="AA16" s="41" t="str">
        <f t="shared" si="12"/>
        <v/>
      </c>
      <c r="AB16" s="41" t="str">
        <f t="shared" si="13"/>
        <v/>
      </c>
      <c r="AC16" s="41" t="str">
        <f t="shared" si="14"/>
        <v/>
      </c>
      <c r="AD16" s="41" t="str">
        <f t="shared" si="15"/>
        <v/>
      </c>
      <c r="AE16" s="41">
        <f t="shared" si="16"/>
        <v>0</v>
      </c>
      <c r="AF16" s="41">
        <f t="shared" si="17"/>
        <v>0</v>
      </c>
      <c r="AG16" s="41">
        <f t="shared" si="18"/>
        <v>23</v>
      </c>
      <c r="AH16" s="41">
        <f t="shared" si="19"/>
        <v>23</v>
      </c>
      <c r="AI16" s="41">
        <f t="shared" si="20"/>
        <v>0.23230000000000001</v>
      </c>
      <c r="AJ16" s="41">
        <f t="shared" si="21"/>
        <v>0.23230000000000001</v>
      </c>
      <c r="AK16" s="41">
        <f t="shared" si="22"/>
        <v>0</v>
      </c>
      <c r="AL16" s="41">
        <f t="shared" si="23"/>
        <v>0</v>
      </c>
      <c r="AM16" s="41">
        <f t="shared" si="24"/>
        <v>23</v>
      </c>
      <c r="AN16" s="41">
        <f t="shared" si="25"/>
        <v>23</v>
      </c>
      <c r="AO16" s="41">
        <f t="shared" si="26"/>
        <v>0.23230000000000001</v>
      </c>
    </row>
    <row r="17" spans="1:41" ht="19.899999999999999" customHeight="1" x14ac:dyDescent="0.2">
      <c r="A17" s="19"/>
      <c r="B17" s="89"/>
      <c r="C17" s="136" t="str">
        <f t="shared" si="7"/>
        <v/>
      </c>
      <c r="D17" s="136" t="str">
        <f t="shared" si="0"/>
        <v/>
      </c>
      <c r="E17" s="414" t="str">
        <f t="shared" si="1"/>
        <v/>
      </c>
      <c r="F17" s="415"/>
      <c r="G17" s="259" t="str">
        <f t="shared" si="2"/>
        <v/>
      </c>
      <c r="H17" s="90" t="str">
        <f t="shared" si="3"/>
        <v/>
      </c>
      <c r="I17" s="102" t="str">
        <f t="shared" si="4"/>
        <v/>
      </c>
      <c r="J17" s="210"/>
      <c r="K17" s="122" t="str">
        <f t="shared" si="8"/>
        <v/>
      </c>
      <c r="L17" s="185" t="str">
        <f t="shared" si="5"/>
        <v/>
      </c>
      <c r="M17" s="92"/>
      <c r="N17" s="93"/>
      <c r="O17" s="95"/>
      <c r="P17" s="235"/>
      <c r="Q17" s="232" t="str">
        <f t="shared" si="9"/>
        <v/>
      </c>
      <c r="R17" s="93"/>
      <c r="S17" s="95"/>
      <c r="T17" s="235"/>
      <c r="U17" s="452"/>
      <c r="V17" s="458"/>
      <c r="W17" s="437"/>
      <c r="X17" s="169" t="str">
        <f t="shared" si="6"/>
        <v/>
      </c>
      <c r="Y17" s="41" t="str">
        <f t="shared" si="10"/>
        <v/>
      </c>
      <c r="Z17" s="41" t="str">
        <f t="shared" si="11"/>
        <v/>
      </c>
      <c r="AA17" s="41" t="str">
        <f t="shared" si="12"/>
        <v/>
      </c>
      <c r="AB17" s="41" t="str">
        <f t="shared" si="13"/>
        <v/>
      </c>
      <c r="AC17" s="41" t="str">
        <f t="shared" si="14"/>
        <v/>
      </c>
      <c r="AD17" s="41" t="str">
        <f t="shared" si="15"/>
        <v/>
      </c>
      <c r="AE17" s="41">
        <f t="shared" si="16"/>
        <v>0</v>
      </c>
      <c r="AF17" s="41">
        <f t="shared" si="17"/>
        <v>0</v>
      </c>
      <c r="AG17" s="41">
        <f t="shared" si="18"/>
        <v>23</v>
      </c>
      <c r="AH17" s="41">
        <f t="shared" si="19"/>
        <v>23</v>
      </c>
      <c r="AI17" s="41">
        <f t="shared" si="20"/>
        <v>0.23230000000000001</v>
      </c>
      <c r="AJ17" s="41">
        <f t="shared" si="21"/>
        <v>0.23230000000000001</v>
      </c>
      <c r="AK17" s="41">
        <f t="shared" si="22"/>
        <v>0</v>
      </c>
      <c r="AL17" s="41">
        <f t="shared" si="23"/>
        <v>0</v>
      </c>
      <c r="AM17" s="41">
        <f t="shared" si="24"/>
        <v>23</v>
      </c>
      <c r="AN17" s="41">
        <f t="shared" si="25"/>
        <v>23</v>
      </c>
      <c r="AO17" s="41">
        <f t="shared" si="26"/>
        <v>0.23230000000000001</v>
      </c>
    </row>
    <row r="18" spans="1:41" ht="19.899999999999999" customHeight="1" x14ac:dyDescent="0.2">
      <c r="A18" s="19"/>
      <c r="B18" s="89"/>
      <c r="C18" s="136" t="str">
        <f t="shared" si="7"/>
        <v/>
      </c>
      <c r="D18" s="136" t="str">
        <f t="shared" si="0"/>
        <v/>
      </c>
      <c r="E18" s="414" t="str">
        <f t="shared" si="1"/>
        <v/>
      </c>
      <c r="F18" s="415"/>
      <c r="G18" s="259" t="str">
        <f t="shared" si="2"/>
        <v/>
      </c>
      <c r="H18" s="90" t="str">
        <f t="shared" si="3"/>
        <v/>
      </c>
      <c r="I18" s="102" t="str">
        <f t="shared" si="4"/>
        <v/>
      </c>
      <c r="J18" s="210"/>
      <c r="K18" s="122" t="str">
        <f t="shared" si="8"/>
        <v/>
      </c>
      <c r="L18" s="185" t="str">
        <f t="shared" si="5"/>
        <v/>
      </c>
      <c r="M18" s="92"/>
      <c r="N18" s="93"/>
      <c r="O18" s="95"/>
      <c r="P18" s="235"/>
      <c r="Q18" s="232" t="str">
        <f t="shared" si="9"/>
        <v/>
      </c>
      <c r="R18" s="93"/>
      <c r="S18" s="95"/>
      <c r="T18" s="235"/>
      <c r="U18" s="452"/>
      <c r="V18" s="458"/>
      <c r="W18" s="437"/>
      <c r="X18" s="169" t="str">
        <f t="shared" si="6"/>
        <v/>
      </c>
      <c r="Y18" s="41" t="str">
        <f t="shared" si="10"/>
        <v/>
      </c>
      <c r="Z18" s="41" t="str">
        <f t="shared" si="11"/>
        <v/>
      </c>
      <c r="AA18" s="41" t="str">
        <f t="shared" si="12"/>
        <v/>
      </c>
      <c r="AB18" s="41" t="str">
        <f t="shared" si="13"/>
        <v/>
      </c>
      <c r="AC18" s="41" t="str">
        <f t="shared" si="14"/>
        <v/>
      </c>
      <c r="AD18" s="41" t="str">
        <f t="shared" si="15"/>
        <v/>
      </c>
      <c r="AE18" s="41">
        <f t="shared" si="16"/>
        <v>0</v>
      </c>
      <c r="AF18" s="41">
        <f t="shared" si="17"/>
        <v>0</v>
      </c>
      <c r="AG18" s="41">
        <f t="shared" si="18"/>
        <v>23</v>
      </c>
      <c r="AH18" s="41">
        <f t="shared" si="19"/>
        <v>23</v>
      </c>
      <c r="AI18" s="41">
        <f t="shared" si="20"/>
        <v>0.23230000000000001</v>
      </c>
      <c r="AJ18" s="41">
        <f t="shared" si="21"/>
        <v>0.23230000000000001</v>
      </c>
      <c r="AK18" s="41">
        <f t="shared" si="22"/>
        <v>0</v>
      </c>
      <c r="AL18" s="41">
        <f t="shared" si="23"/>
        <v>0</v>
      </c>
      <c r="AM18" s="41">
        <f t="shared" si="24"/>
        <v>23</v>
      </c>
      <c r="AN18" s="41">
        <f t="shared" si="25"/>
        <v>23</v>
      </c>
      <c r="AO18" s="41">
        <f t="shared" si="26"/>
        <v>0.23230000000000001</v>
      </c>
    </row>
    <row r="19" spans="1:41" ht="19.899999999999999" customHeight="1" x14ac:dyDescent="0.2">
      <c r="A19" s="19"/>
      <c r="B19" s="89"/>
      <c r="C19" s="136" t="str">
        <f t="shared" si="7"/>
        <v/>
      </c>
      <c r="D19" s="136" t="str">
        <f t="shared" si="0"/>
        <v/>
      </c>
      <c r="E19" s="414" t="str">
        <f t="shared" si="1"/>
        <v/>
      </c>
      <c r="F19" s="415"/>
      <c r="G19" s="261" t="str">
        <f t="shared" si="2"/>
        <v/>
      </c>
      <c r="H19" s="26" t="str">
        <f t="shared" si="3"/>
        <v/>
      </c>
      <c r="I19" s="101" t="str">
        <f t="shared" si="4"/>
        <v/>
      </c>
      <c r="J19" s="213"/>
      <c r="K19" s="123" t="str">
        <f t="shared" si="8"/>
        <v/>
      </c>
      <c r="L19" s="230" t="str">
        <f t="shared" si="5"/>
        <v/>
      </c>
      <c r="M19" s="92"/>
      <c r="N19" s="93"/>
      <c r="O19" s="95"/>
      <c r="P19" s="235"/>
      <c r="Q19" s="232" t="str">
        <f t="shared" si="9"/>
        <v/>
      </c>
      <c r="R19" s="93"/>
      <c r="S19" s="95"/>
      <c r="T19" s="235"/>
      <c r="U19" s="452"/>
      <c r="V19" s="458"/>
      <c r="W19" s="437"/>
      <c r="X19" s="169" t="str">
        <f t="shared" si="6"/>
        <v/>
      </c>
      <c r="Y19" s="41" t="str">
        <f t="shared" si="10"/>
        <v/>
      </c>
      <c r="Z19" s="41" t="str">
        <f t="shared" si="11"/>
        <v/>
      </c>
      <c r="AA19" s="41" t="str">
        <f t="shared" si="12"/>
        <v/>
      </c>
      <c r="AB19" s="41" t="str">
        <f t="shared" si="13"/>
        <v/>
      </c>
      <c r="AC19" s="41" t="str">
        <f t="shared" si="14"/>
        <v/>
      </c>
      <c r="AD19" s="41" t="str">
        <f t="shared" si="15"/>
        <v/>
      </c>
      <c r="AE19" s="41">
        <f t="shared" si="16"/>
        <v>0</v>
      </c>
      <c r="AF19" s="41">
        <f t="shared" si="17"/>
        <v>0</v>
      </c>
      <c r="AG19" s="41">
        <f t="shared" si="18"/>
        <v>23</v>
      </c>
      <c r="AH19" s="41">
        <f t="shared" si="19"/>
        <v>23</v>
      </c>
      <c r="AI19" s="41">
        <f t="shared" si="20"/>
        <v>0.23230000000000001</v>
      </c>
      <c r="AJ19" s="41">
        <f t="shared" si="21"/>
        <v>0.23230000000000001</v>
      </c>
      <c r="AK19" s="41">
        <f t="shared" si="22"/>
        <v>0</v>
      </c>
      <c r="AL19" s="41">
        <f t="shared" si="23"/>
        <v>0</v>
      </c>
      <c r="AM19" s="41">
        <f t="shared" si="24"/>
        <v>23</v>
      </c>
      <c r="AN19" s="41">
        <f t="shared" si="25"/>
        <v>23</v>
      </c>
      <c r="AO19" s="41">
        <f t="shared" si="26"/>
        <v>0.23230000000000001</v>
      </c>
    </row>
    <row r="20" spans="1:41" ht="19.899999999999999" customHeight="1" x14ac:dyDescent="0.2">
      <c r="A20" s="19"/>
      <c r="B20" s="89"/>
      <c r="C20" s="136" t="str">
        <f t="shared" si="7"/>
        <v/>
      </c>
      <c r="D20" s="136" t="str">
        <f t="shared" si="0"/>
        <v/>
      </c>
      <c r="E20" s="414" t="str">
        <f t="shared" si="1"/>
        <v/>
      </c>
      <c r="F20" s="415"/>
      <c r="G20" s="253" t="str">
        <f t="shared" si="2"/>
        <v/>
      </c>
      <c r="H20" s="99" t="str">
        <f t="shared" si="3"/>
        <v/>
      </c>
      <c r="I20" s="91" t="str">
        <f t="shared" si="4"/>
        <v/>
      </c>
      <c r="J20" s="210"/>
      <c r="K20" s="122" t="str">
        <f t="shared" si="8"/>
        <v/>
      </c>
      <c r="L20" s="185" t="str">
        <f t="shared" si="5"/>
        <v/>
      </c>
      <c r="M20" s="92"/>
      <c r="N20" s="93"/>
      <c r="O20" s="95"/>
      <c r="P20" s="235"/>
      <c r="Q20" s="232" t="str">
        <f t="shared" si="9"/>
        <v/>
      </c>
      <c r="R20" s="93"/>
      <c r="S20" s="95"/>
      <c r="T20" s="235"/>
      <c r="U20" s="453"/>
      <c r="V20" s="459"/>
      <c r="W20" s="438"/>
      <c r="X20" s="169" t="str">
        <f t="shared" si="6"/>
        <v/>
      </c>
      <c r="Y20" s="41" t="str">
        <f t="shared" si="10"/>
        <v/>
      </c>
      <c r="Z20" s="41" t="str">
        <f t="shared" si="11"/>
        <v/>
      </c>
      <c r="AA20" s="41" t="str">
        <f t="shared" si="12"/>
        <v/>
      </c>
      <c r="AB20" s="41" t="str">
        <f t="shared" si="13"/>
        <v/>
      </c>
      <c r="AC20" s="41" t="str">
        <f t="shared" si="14"/>
        <v/>
      </c>
      <c r="AD20" s="41" t="str">
        <f t="shared" si="15"/>
        <v/>
      </c>
      <c r="AE20" s="41">
        <f t="shared" si="16"/>
        <v>0</v>
      </c>
      <c r="AF20" s="41">
        <f t="shared" si="17"/>
        <v>0</v>
      </c>
      <c r="AG20" s="41">
        <f t="shared" si="18"/>
        <v>23</v>
      </c>
      <c r="AH20" s="41">
        <f t="shared" si="19"/>
        <v>23</v>
      </c>
      <c r="AI20" s="41">
        <f t="shared" si="20"/>
        <v>0.23230000000000001</v>
      </c>
      <c r="AJ20" s="41">
        <f t="shared" si="21"/>
        <v>0.23230000000000001</v>
      </c>
      <c r="AK20" s="41">
        <f t="shared" si="22"/>
        <v>0</v>
      </c>
      <c r="AL20" s="41">
        <f t="shared" si="23"/>
        <v>0</v>
      </c>
      <c r="AM20" s="41">
        <f t="shared" si="24"/>
        <v>23</v>
      </c>
      <c r="AN20" s="41">
        <f t="shared" si="25"/>
        <v>23</v>
      </c>
      <c r="AO20" s="41">
        <f t="shared" si="26"/>
        <v>0.23230000000000001</v>
      </c>
    </row>
    <row r="21" spans="1:41" ht="19.899999999999999" customHeight="1" thickBot="1" x14ac:dyDescent="0.25">
      <c r="A21" s="19"/>
      <c r="B21" s="89"/>
      <c r="C21" s="136" t="str">
        <f t="shared" si="7"/>
        <v/>
      </c>
      <c r="D21" s="136" t="str">
        <f t="shared" si="0"/>
        <v/>
      </c>
      <c r="E21" s="414" t="str">
        <f t="shared" si="1"/>
        <v/>
      </c>
      <c r="F21" s="415"/>
      <c r="G21" s="261" t="str">
        <f t="shared" si="2"/>
        <v/>
      </c>
      <c r="H21" s="26" t="str">
        <f t="shared" si="3"/>
        <v/>
      </c>
      <c r="I21" s="101" t="str">
        <f t="shared" si="4"/>
        <v/>
      </c>
      <c r="J21" s="213"/>
      <c r="K21" s="123" t="str">
        <f t="shared" si="8"/>
        <v/>
      </c>
      <c r="L21" s="230" t="str">
        <f t="shared" si="5"/>
        <v/>
      </c>
      <c r="M21" s="92"/>
      <c r="N21" s="93"/>
      <c r="O21" s="95"/>
      <c r="P21" s="235"/>
      <c r="Q21" s="232" t="str">
        <f t="shared" si="9"/>
        <v/>
      </c>
      <c r="R21" s="93"/>
      <c r="S21" s="95"/>
      <c r="T21" s="235"/>
      <c r="U21" s="454"/>
      <c r="V21" s="460"/>
      <c r="W21" s="439"/>
      <c r="X21" s="169" t="str">
        <f t="shared" si="6"/>
        <v/>
      </c>
      <c r="Y21" s="41" t="str">
        <f t="shared" si="10"/>
        <v/>
      </c>
      <c r="Z21" s="41" t="str">
        <f t="shared" si="11"/>
        <v/>
      </c>
      <c r="AA21" s="41" t="str">
        <f t="shared" si="12"/>
        <v/>
      </c>
      <c r="AB21" s="41" t="str">
        <f t="shared" si="13"/>
        <v/>
      </c>
      <c r="AC21" s="41" t="str">
        <f t="shared" si="14"/>
        <v/>
      </c>
      <c r="AD21" s="41" t="str">
        <f t="shared" si="15"/>
        <v/>
      </c>
      <c r="AE21" s="41">
        <f t="shared" si="16"/>
        <v>0</v>
      </c>
      <c r="AF21" s="41">
        <f t="shared" si="17"/>
        <v>0</v>
      </c>
      <c r="AG21" s="41">
        <f t="shared" si="18"/>
        <v>23</v>
      </c>
      <c r="AH21" s="41">
        <f t="shared" si="19"/>
        <v>23</v>
      </c>
      <c r="AI21" s="41">
        <f t="shared" si="20"/>
        <v>0.23230000000000001</v>
      </c>
      <c r="AJ21" s="41">
        <f t="shared" si="21"/>
        <v>0.23230000000000001</v>
      </c>
      <c r="AK21" s="41">
        <f t="shared" si="22"/>
        <v>0</v>
      </c>
      <c r="AL21" s="41">
        <f t="shared" si="23"/>
        <v>0</v>
      </c>
      <c r="AM21" s="41">
        <f t="shared" si="24"/>
        <v>23</v>
      </c>
      <c r="AN21" s="41">
        <f t="shared" si="25"/>
        <v>23</v>
      </c>
      <c r="AO21" s="41">
        <f t="shared" si="26"/>
        <v>0.23230000000000001</v>
      </c>
    </row>
    <row r="22" spans="1:41" ht="19.899999999999999" customHeight="1" x14ac:dyDescent="0.2">
      <c r="A22" s="19"/>
      <c r="B22" s="89"/>
      <c r="C22" s="136" t="str">
        <f t="shared" si="7"/>
        <v/>
      </c>
      <c r="D22" s="136" t="str">
        <f t="shared" si="0"/>
        <v/>
      </c>
      <c r="E22" s="414" t="str">
        <f t="shared" si="1"/>
        <v/>
      </c>
      <c r="F22" s="415"/>
      <c r="G22" s="262" t="str">
        <f t="shared" si="2"/>
        <v/>
      </c>
      <c r="H22" s="11" t="str">
        <f t="shared" si="3"/>
        <v/>
      </c>
      <c r="I22" s="91" t="str">
        <f t="shared" si="4"/>
        <v/>
      </c>
      <c r="J22" s="210"/>
      <c r="K22" s="122" t="str">
        <f t="shared" si="8"/>
        <v/>
      </c>
      <c r="L22" s="185" t="str">
        <f t="shared" si="5"/>
        <v/>
      </c>
      <c r="M22" s="92"/>
      <c r="N22" s="93"/>
      <c r="O22" s="95"/>
      <c r="P22" s="235"/>
      <c r="Q22" s="232" t="str">
        <f t="shared" si="9"/>
        <v/>
      </c>
      <c r="R22" s="93"/>
      <c r="S22" s="95"/>
      <c r="T22" s="235"/>
      <c r="U22" s="440" t="s">
        <v>17</v>
      </c>
      <c r="V22" s="441"/>
      <c r="W22" s="442"/>
      <c r="X22" s="169" t="str">
        <f t="shared" si="6"/>
        <v/>
      </c>
      <c r="Y22" s="41" t="str">
        <f t="shared" si="10"/>
        <v/>
      </c>
      <c r="Z22" s="41" t="str">
        <f t="shared" si="11"/>
        <v/>
      </c>
      <c r="AA22" s="41" t="str">
        <f t="shared" si="12"/>
        <v/>
      </c>
      <c r="AB22" s="41" t="str">
        <f t="shared" si="13"/>
        <v/>
      </c>
      <c r="AC22" s="41" t="str">
        <f t="shared" si="14"/>
        <v/>
      </c>
      <c r="AD22" s="41" t="str">
        <f t="shared" si="15"/>
        <v/>
      </c>
      <c r="AE22" s="41">
        <f t="shared" si="16"/>
        <v>0</v>
      </c>
      <c r="AF22" s="41">
        <f t="shared" si="17"/>
        <v>0</v>
      </c>
      <c r="AG22" s="41">
        <f t="shared" si="18"/>
        <v>23</v>
      </c>
      <c r="AH22" s="41">
        <f t="shared" si="19"/>
        <v>23</v>
      </c>
      <c r="AI22" s="41">
        <f t="shared" si="20"/>
        <v>0.23230000000000001</v>
      </c>
      <c r="AJ22" s="41">
        <f t="shared" si="21"/>
        <v>0.23230000000000001</v>
      </c>
      <c r="AK22" s="41">
        <f t="shared" si="22"/>
        <v>0</v>
      </c>
      <c r="AL22" s="41">
        <f t="shared" si="23"/>
        <v>0</v>
      </c>
      <c r="AM22" s="41">
        <f t="shared" si="24"/>
        <v>23</v>
      </c>
      <c r="AN22" s="41">
        <f t="shared" si="25"/>
        <v>23</v>
      </c>
      <c r="AO22" s="41">
        <f t="shared" si="26"/>
        <v>0.23230000000000001</v>
      </c>
    </row>
    <row r="23" spans="1:41" ht="19.899999999999999" customHeight="1" x14ac:dyDescent="0.2">
      <c r="A23" s="19"/>
      <c r="B23" s="89"/>
      <c r="C23" s="136" t="str">
        <f t="shared" si="7"/>
        <v/>
      </c>
      <c r="D23" s="136" t="str">
        <f t="shared" si="0"/>
        <v/>
      </c>
      <c r="E23" s="414" t="str">
        <f t="shared" si="1"/>
        <v/>
      </c>
      <c r="F23" s="415"/>
      <c r="G23" s="259" t="str">
        <f t="shared" si="2"/>
        <v/>
      </c>
      <c r="H23" s="90" t="str">
        <f t="shared" si="3"/>
        <v/>
      </c>
      <c r="I23" s="91" t="str">
        <f t="shared" si="4"/>
        <v/>
      </c>
      <c r="J23" s="210"/>
      <c r="K23" s="122" t="str">
        <f t="shared" si="8"/>
        <v/>
      </c>
      <c r="L23" s="185" t="str">
        <f t="shared" si="5"/>
        <v/>
      </c>
      <c r="M23" s="92"/>
      <c r="N23" s="93"/>
      <c r="O23" s="95"/>
      <c r="P23" s="235"/>
      <c r="Q23" s="232" t="str">
        <f t="shared" si="9"/>
        <v/>
      </c>
      <c r="R23" s="93"/>
      <c r="S23" s="95"/>
      <c r="T23" s="235"/>
      <c r="U23" s="443"/>
      <c r="V23" s="444"/>
      <c r="W23" s="445"/>
      <c r="X23" s="169" t="str">
        <f t="shared" si="6"/>
        <v/>
      </c>
      <c r="Y23" s="41" t="str">
        <f t="shared" si="10"/>
        <v/>
      </c>
      <c r="Z23" s="41" t="str">
        <f t="shared" si="11"/>
        <v/>
      </c>
      <c r="AA23" s="41" t="str">
        <f t="shared" si="12"/>
        <v/>
      </c>
      <c r="AB23" s="41" t="str">
        <f t="shared" si="13"/>
        <v/>
      </c>
      <c r="AC23" s="41" t="str">
        <f t="shared" si="14"/>
        <v/>
      </c>
      <c r="AD23" s="41" t="str">
        <f t="shared" si="15"/>
        <v/>
      </c>
      <c r="AE23" s="41">
        <f t="shared" si="16"/>
        <v>0</v>
      </c>
      <c r="AF23" s="41">
        <f t="shared" si="17"/>
        <v>0</v>
      </c>
      <c r="AG23" s="41">
        <f t="shared" si="18"/>
        <v>23</v>
      </c>
      <c r="AH23" s="41">
        <f t="shared" si="19"/>
        <v>23</v>
      </c>
      <c r="AI23" s="41">
        <f t="shared" si="20"/>
        <v>0.23230000000000001</v>
      </c>
      <c r="AJ23" s="41">
        <f t="shared" si="21"/>
        <v>0.23230000000000001</v>
      </c>
      <c r="AK23" s="41">
        <f t="shared" si="22"/>
        <v>0</v>
      </c>
      <c r="AL23" s="41">
        <f t="shared" si="23"/>
        <v>0</v>
      </c>
      <c r="AM23" s="41">
        <f t="shared" si="24"/>
        <v>23</v>
      </c>
      <c r="AN23" s="41">
        <f t="shared" si="25"/>
        <v>23</v>
      </c>
      <c r="AO23" s="41">
        <f t="shared" si="26"/>
        <v>0.23230000000000001</v>
      </c>
    </row>
    <row r="24" spans="1:41" ht="19.899999999999999" customHeight="1" x14ac:dyDescent="0.2">
      <c r="A24" s="19"/>
      <c r="B24" s="89"/>
      <c r="C24" s="136" t="str">
        <f t="shared" si="7"/>
        <v/>
      </c>
      <c r="D24" s="136" t="str">
        <f t="shared" si="0"/>
        <v/>
      </c>
      <c r="E24" s="414" t="str">
        <f t="shared" si="1"/>
        <v/>
      </c>
      <c r="F24" s="415"/>
      <c r="G24" s="261" t="str">
        <f t="shared" si="2"/>
        <v/>
      </c>
      <c r="H24" s="26" t="str">
        <f t="shared" si="3"/>
        <v/>
      </c>
      <c r="I24" s="101" t="str">
        <f t="shared" si="4"/>
        <v/>
      </c>
      <c r="J24" s="213"/>
      <c r="K24" s="123" t="str">
        <f t="shared" si="8"/>
        <v/>
      </c>
      <c r="L24" s="230" t="str">
        <f t="shared" si="5"/>
        <v/>
      </c>
      <c r="M24" s="92"/>
      <c r="N24" s="93"/>
      <c r="O24" s="95"/>
      <c r="P24" s="235"/>
      <c r="Q24" s="232" t="str">
        <f t="shared" si="9"/>
        <v/>
      </c>
      <c r="R24" s="93"/>
      <c r="S24" s="95"/>
      <c r="T24" s="235"/>
      <c r="U24" s="443"/>
      <c r="V24" s="444"/>
      <c r="W24" s="445"/>
      <c r="X24" s="169" t="str">
        <f t="shared" si="6"/>
        <v/>
      </c>
      <c r="Y24" s="41" t="str">
        <f t="shared" si="10"/>
        <v/>
      </c>
      <c r="Z24" s="41" t="str">
        <f t="shared" si="11"/>
        <v/>
      </c>
      <c r="AA24" s="41" t="str">
        <f t="shared" si="12"/>
        <v/>
      </c>
      <c r="AB24" s="41" t="str">
        <f t="shared" si="13"/>
        <v/>
      </c>
      <c r="AC24" s="41" t="str">
        <f t="shared" si="14"/>
        <v/>
      </c>
      <c r="AD24" s="41" t="str">
        <f t="shared" si="15"/>
        <v/>
      </c>
      <c r="AE24" s="41">
        <f t="shared" si="16"/>
        <v>0</v>
      </c>
      <c r="AF24" s="41">
        <f t="shared" si="17"/>
        <v>0</v>
      </c>
      <c r="AG24" s="41">
        <f t="shared" si="18"/>
        <v>23</v>
      </c>
      <c r="AH24" s="41">
        <f t="shared" si="19"/>
        <v>23</v>
      </c>
      <c r="AI24" s="41">
        <f t="shared" si="20"/>
        <v>0.23230000000000001</v>
      </c>
      <c r="AJ24" s="41">
        <f t="shared" si="21"/>
        <v>0.23230000000000001</v>
      </c>
      <c r="AK24" s="41">
        <f t="shared" si="22"/>
        <v>0</v>
      </c>
      <c r="AL24" s="41">
        <f t="shared" si="23"/>
        <v>0</v>
      </c>
      <c r="AM24" s="41">
        <f t="shared" si="24"/>
        <v>23</v>
      </c>
      <c r="AN24" s="41">
        <f t="shared" si="25"/>
        <v>23</v>
      </c>
      <c r="AO24" s="41">
        <f t="shared" si="26"/>
        <v>0.23230000000000001</v>
      </c>
    </row>
    <row r="25" spans="1:41" ht="19.899999999999999" customHeight="1" x14ac:dyDescent="0.2">
      <c r="A25" s="19"/>
      <c r="B25" s="89"/>
      <c r="C25" s="136" t="str">
        <f t="shared" si="7"/>
        <v/>
      </c>
      <c r="D25" s="136" t="str">
        <f t="shared" si="0"/>
        <v/>
      </c>
      <c r="E25" s="414" t="str">
        <f t="shared" si="1"/>
        <v/>
      </c>
      <c r="F25" s="415"/>
      <c r="G25" s="261" t="str">
        <f t="shared" si="2"/>
        <v/>
      </c>
      <c r="H25" s="26" t="str">
        <f t="shared" si="3"/>
        <v/>
      </c>
      <c r="I25" s="101" t="str">
        <f t="shared" si="4"/>
        <v/>
      </c>
      <c r="J25" s="213"/>
      <c r="K25" s="123" t="str">
        <f t="shared" si="8"/>
        <v/>
      </c>
      <c r="L25" s="230" t="str">
        <f t="shared" si="5"/>
        <v/>
      </c>
      <c r="M25" s="92"/>
      <c r="N25" s="93"/>
      <c r="O25" s="95"/>
      <c r="P25" s="235"/>
      <c r="Q25" s="232" t="str">
        <f t="shared" si="9"/>
        <v/>
      </c>
      <c r="R25" s="93"/>
      <c r="S25" s="95"/>
      <c r="T25" s="235"/>
      <c r="U25" s="443"/>
      <c r="V25" s="444"/>
      <c r="W25" s="445"/>
      <c r="X25" s="169" t="str">
        <f t="shared" si="6"/>
        <v/>
      </c>
      <c r="Y25" s="41" t="str">
        <f t="shared" si="10"/>
        <v/>
      </c>
      <c r="Z25" s="41" t="str">
        <f t="shared" si="11"/>
        <v/>
      </c>
      <c r="AA25" s="41" t="str">
        <f t="shared" si="12"/>
        <v/>
      </c>
      <c r="AB25" s="41" t="str">
        <f t="shared" si="13"/>
        <v/>
      </c>
      <c r="AC25" s="41" t="str">
        <f t="shared" si="14"/>
        <v/>
      </c>
      <c r="AD25" s="41" t="str">
        <f t="shared" si="15"/>
        <v/>
      </c>
      <c r="AE25" s="41">
        <f t="shared" si="16"/>
        <v>0</v>
      </c>
      <c r="AF25" s="41">
        <f t="shared" si="17"/>
        <v>0</v>
      </c>
      <c r="AG25" s="41">
        <f t="shared" si="18"/>
        <v>23</v>
      </c>
      <c r="AH25" s="41">
        <f t="shared" si="19"/>
        <v>23</v>
      </c>
      <c r="AI25" s="41">
        <f t="shared" si="20"/>
        <v>0.23230000000000001</v>
      </c>
      <c r="AJ25" s="41">
        <f t="shared" si="21"/>
        <v>0.23230000000000001</v>
      </c>
      <c r="AK25" s="41">
        <f t="shared" si="22"/>
        <v>0</v>
      </c>
      <c r="AL25" s="41">
        <f t="shared" si="23"/>
        <v>0</v>
      </c>
      <c r="AM25" s="41">
        <f t="shared" si="24"/>
        <v>23</v>
      </c>
      <c r="AN25" s="41">
        <f t="shared" si="25"/>
        <v>23</v>
      </c>
      <c r="AO25" s="41">
        <f t="shared" si="26"/>
        <v>0.23230000000000001</v>
      </c>
    </row>
    <row r="26" spans="1:41" ht="19.899999999999999" customHeight="1" x14ac:dyDescent="0.2">
      <c r="A26" s="19"/>
      <c r="B26" s="89"/>
      <c r="C26" s="136" t="str">
        <f t="shared" si="7"/>
        <v/>
      </c>
      <c r="D26" s="136" t="str">
        <f t="shared" si="0"/>
        <v/>
      </c>
      <c r="E26" s="414" t="str">
        <f t="shared" si="1"/>
        <v/>
      </c>
      <c r="F26" s="415"/>
      <c r="G26" s="259" t="str">
        <f t="shared" si="2"/>
        <v/>
      </c>
      <c r="H26" s="90" t="str">
        <f t="shared" si="3"/>
        <v/>
      </c>
      <c r="I26" s="91" t="str">
        <f t="shared" si="4"/>
        <v/>
      </c>
      <c r="J26" s="210"/>
      <c r="K26" s="122" t="str">
        <f t="shared" si="8"/>
        <v/>
      </c>
      <c r="L26" s="185" t="str">
        <f t="shared" si="5"/>
        <v/>
      </c>
      <c r="M26" s="92"/>
      <c r="N26" s="93"/>
      <c r="O26" s="95"/>
      <c r="P26" s="235"/>
      <c r="Q26" s="232" t="str">
        <f t="shared" si="9"/>
        <v/>
      </c>
      <c r="R26" s="93"/>
      <c r="S26" s="95"/>
      <c r="T26" s="235"/>
      <c r="U26" s="443"/>
      <c r="V26" s="444"/>
      <c r="W26" s="445"/>
      <c r="X26" s="169" t="str">
        <f t="shared" si="6"/>
        <v/>
      </c>
      <c r="Y26" s="41" t="str">
        <f t="shared" si="10"/>
        <v/>
      </c>
      <c r="Z26" s="41" t="str">
        <f t="shared" si="11"/>
        <v/>
      </c>
      <c r="AA26" s="41" t="str">
        <f t="shared" si="12"/>
        <v/>
      </c>
      <c r="AB26" s="41" t="str">
        <f t="shared" si="13"/>
        <v/>
      </c>
      <c r="AC26" s="41" t="str">
        <f t="shared" si="14"/>
        <v/>
      </c>
      <c r="AD26" s="41" t="str">
        <f t="shared" si="15"/>
        <v/>
      </c>
      <c r="AE26" s="41">
        <f t="shared" si="16"/>
        <v>0</v>
      </c>
      <c r="AF26" s="41">
        <f t="shared" si="17"/>
        <v>0</v>
      </c>
      <c r="AG26" s="41">
        <f t="shared" si="18"/>
        <v>23</v>
      </c>
      <c r="AH26" s="41">
        <f t="shared" si="19"/>
        <v>23</v>
      </c>
      <c r="AI26" s="41">
        <f t="shared" si="20"/>
        <v>0.23230000000000001</v>
      </c>
      <c r="AJ26" s="41">
        <f t="shared" si="21"/>
        <v>0.23230000000000001</v>
      </c>
      <c r="AK26" s="41">
        <f t="shared" si="22"/>
        <v>0</v>
      </c>
      <c r="AL26" s="41">
        <f t="shared" si="23"/>
        <v>0</v>
      </c>
      <c r="AM26" s="41">
        <f t="shared" si="24"/>
        <v>23</v>
      </c>
      <c r="AN26" s="41">
        <f t="shared" si="25"/>
        <v>23</v>
      </c>
      <c r="AO26" s="41">
        <f t="shared" si="26"/>
        <v>0.23230000000000001</v>
      </c>
    </row>
    <row r="27" spans="1:41" ht="19.899999999999999" customHeight="1" x14ac:dyDescent="0.2">
      <c r="A27" s="19"/>
      <c r="B27" s="89"/>
      <c r="C27" s="136" t="str">
        <f t="shared" si="7"/>
        <v/>
      </c>
      <c r="D27" s="136" t="str">
        <f t="shared" si="0"/>
        <v/>
      </c>
      <c r="E27" s="414" t="str">
        <f t="shared" si="1"/>
        <v/>
      </c>
      <c r="F27" s="415"/>
      <c r="G27" s="259" t="str">
        <f t="shared" si="2"/>
        <v/>
      </c>
      <c r="H27" s="90" t="str">
        <f t="shared" si="3"/>
        <v/>
      </c>
      <c r="I27" s="91" t="str">
        <f t="shared" si="4"/>
        <v/>
      </c>
      <c r="J27" s="210"/>
      <c r="K27" s="122" t="str">
        <f t="shared" si="8"/>
        <v/>
      </c>
      <c r="L27" s="185" t="str">
        <f t="shared" si="5"/>
        <v/>
      </c>
      <c r="M27" s="92"/>
      <c r="N27" s="93"/>
      <c r="O27" s="95"/>
      <c r="P27" s="235"/>
      <c r="Q27" s="232" t="str">
        <f t="shared" si="9"/>
        <v/>
      </c>
      <c r="R27" s="93"/>
      <c r="S27" s="95"/>
      <c r="T27" s="235"/>
      <c r="U27" s="443"/>
      <c r="V27" s="444"/>
      <c r="W27" s="445"/>
      <c r="X27" s="169" t="str">
        <f t="shared" si="6"/>
        <v/>
      </c>
      <c r="Y27" s="41" t="str">
        <f t="shared" si="10"/>
        <v/>
      </c>
      <c r="Z27" s="41" t="str">
        <f t="shared" si="11"/>
        <v/>
      </c>
      <c r="AA27" s="41" t="str">
        <f t="shared" si="12"/>
        <v/>
      </c>
      <c r="AB27" s="41" t="str">
        <f t="shared" si="13"/>
        <v/>
      </c>
      <c r="AC27" s="41" t="str">
        <f t="shared" si="14"/>
        <v/>
      </c>
      <c r="AD27" s="41" t="str">
        <f t="shared" si="15"/>
        <v/>
      </c>
      <c r="AE27" s="41">
        <f t="shared" si="16"/>
        <v>0</v>
      </c>
      <c r="AF27" s="41">
        <f t="shared" si="17"/>
        <v>0</v>
      </c>
      <c r="AG27" s="41">
        <f t="shared" si="18"/>
        <v>23</v>
      </c>
      <c r="AH27" s="41">
        <f t="shared" si="19"/>
        <v>23</v>
      </c>
      <c r="AI27" s="41">
        <f t="shared" si="20"/>
        <v>0.23230000000000001</v>
      </c>
      <c r="AJ27" s="41">
        <f t="shared" si="21"/>
        <v>0.23230000000000001</v>
      </c>
      <c r="AK27" s="41">
        <f t="shared" si="22"/>
        <v>0</v>
      </c>
      <c r="AL27" s="41">
        <f t="shared" si="23"/>
        <v>0</v>
      </c>
      <c r="AM27" s="41">
        <f t="shared" si="24"/>
        <v>23</v>
      </c>
      <c r="AN27" s="41">
        <f t="shared" si="25"/>
        <v>23</v>
      </c>
      <c r="AO27" s="41">
        <f t="shared" si="26"/>
        <v>0.23230000000000001</v>
      </c>
    </row>
    <row r="28" spans="1:41" ht="19.899999999999999" customHeight="1" x14ac:dyDescent="0.2">
      <c r="A28" s="19"/>
      <c r="B28" s="89"/>
      <c r="C28" s="136" t="str">
        <f t="shared" si="7"/>
        <v/>
      </c>
      <c r="D28" s="136" t="str">
        <f t="shared" si="0"/>
        <v/>
      </c>
      <c r="E28" s="414" t="str">
        <f t="shared" si="1"/>
        <v/>
      </c>
      <c r="F28" s="415"/>
      <c r="G28" s="253" t="str">
        <f t="shared" si="2"/>
        <v/>
      </c>
      <c r="H28" s="99" t="str">
        <f t="shared" si="3"/>
        <v/>
      </c>
      <c r="I28" s="91" t="str">
        <f t="shared" si="4"/>
        <v/>
      </c>
      <c r="J28" s="210"/>
      <c r="K28" s="122" t="str">
        <f t="shared" si="8"/>
        <v/>
      </c>
      <c r="L28" s="185" t="str">
        <f t="shared" si="5"/>
        <v/>
      </c>
      <c r="M28" s="92"/>
      <c r="N28" s="93"/>
      <c r="O28" s="95"/>
      <c r="P28" s="235"/>
      <c r="Q28" s="232" t="str">
        <f t="shared" si="9"/>
        <v/>
      </c>
      <c r="R28" s="93"/>
      <c r="S28" s="95"/>
      <c r="T28" s="235"/>
      <c r="U28" s="443"/>
      <c r="V28" s="444"/>
      <c r="W28" s="445"/>
      <c r="X28" s="169" t="str">
        <f t="shared" si="6"/>
        <v/>
      </c>
      <c r="Y28" s="41" t="str">
        <f t="shared" si="10"/>
        <v/>
      </c>
      <c r="Z28" s="41" t="str">
        <f t="shared" si="11"/>
        <v/>
      </c>
      <c r="AA28" s="41" t="str">
        <f t="shared" si="12"/>
        <v/>
      </c>
      <c r="AB28" s="41" t="str">
        <f t="shared" si="13"/>
        <v/>
      </c>
      <c r="AC28" s="41" t="str">
        <f t="shared" si="14"/>
        <v/>
      </c>
      <c r="AD28" s="41" t="str">
        <f t="shared" si="15"/>
        <v/>
      </c>
      <c r="AE28" s="41">
        <f t="shared" si="16"/>
        <v>0</v>
      </c>
      <c r="AF28" s="41">
        <f t="shared" si="17"/>
        <v>0</v>
      </c>
      <c r="AG28" s="41">
        <f t="shared" si="18"/>
        <v>23</v>
      </c>
      <c r="AH28" s="41">
        <f t="shared" si="19"/>
        <v>23</v>
      </c>
      <c r="AI28" s="41">
        <f t="shared" si="20"/>
        <v>0.23230000000000001</v>
      </c>
      <c r="AJ28" s="41">
        <f t="shared" si="21"/>
        <v>0.23230000000000001</v>
      </c>
      <c r="AK28" s="41">
        <f t="shared" si="22"/>
        <v>0</v>
      </c>
      <c r="AL28" s="41">
        <f t="shared" si="23"/>
        <v>0</v>
      </c>
      <c r="AM28" s="41">
        <f t="shared" si="24"/>
        <v>23</v>
      </c>
      <c r="AN28" s="41">
        <f t="shared" si="25"/>
        <v>23</v>
      </c>
      <c r="AO28" s="41">
        <f t="shared" si="26"/>
        <v>0.23230000000000001</v>
      </c>
    </row>
    <row r="29" spans="1:41" ht="19.899999999999999" customHeight="1" x14ac:dyDescent="0.2">
      <c r="A29" s="19"/>
      <c r="B29" s="89"/>
      <c r="C29" s="136" t="str">
        <f t="shared" si="7"/>
        <v/>
      </c>
      <c r="D29" s="136" t="str">
        <f t="shared" si="0"/>
        <v/>
      </c>
      <c r="E29" s="414" t="str">
        <f t="shared" si="1"/>
        <v/>
      </c>
      <c r="F29" s="415"/>
      <c r="G29" s="253" t="str">
        <f t="shared" si="2"/>
        <v/>
      </c>
      <c r="H29" s="99" t="str">
        <f t="shared" si="3"/>
        <v/>
      </c>
      <c r="I29" s="91" t="str">
        <f t="shared" si="4"/>
        <v/>
      </c>
      <c r="J29" s="210"/>
      <c r="K29" s="122" t="str">
        <f t="shared" si="8"/>
        <v/>
      </c>
      <c r="L29" s="185" t="str">
        <f t="shared" si="5"/>
        <v/>
      </c>
      <c r="M29" s="92"/>
      <c r="N29" s="93"/>
      <c r="O29" s="95"/>
      <c r="P29" s="235"/>
      <c r="Q29" s="232" t="str">
        <f t="shared" si="9"/>
        <v/>
      </c>
      <c r="R29" s="93"/>
      <c r="S29" s="95"/>
      <c r="T29" s="235"/>
      <c r="U29" s="443"/>
      <c r="V29" s="444"/>
      <c r="W29" s="445"/>
      <c r="X29" s="169" t="str">
        <f t="shared" si="6"/>
        <v/>
      </c>
      <c r="Y29" s="41" t="str">
        <f t="shared" si="10"/>
        <v/>
      </c>
      <c r="Z29" s="41" t="str">
        <f t="shared" si="11"/>
        <v/>
      </c>
      <c r="AA29" s="41" t="str">
        <f t="shared" si="12"/>
        <v/>
      </c>
      <c r="AB29" s="41" t="str">
        <f t="shared" si="13"/>
        <v/>
      </c>
      <c r="AC29" s="41" t="str">
        <f t="shared" si="14"/>
        <v/>
      </c>
      <c r="AD29" s="41" t="str">
        <f t="shared" si="15"/>
        <v/>
      </c>
      <c r="AE29" s="41">
        <f t="shared" si="16"/>
        <v>0</v>
      </c>
      <c r="AF29" s="41">
        <f t="shared" si="17"/>
        <v>0</v>
      </c>
      <c r="AG29" s="41">
        <f t="shared" si="18"/>
        <v>23</v>
      </c>
      <c r="AH29" s="41">
        <f t="shared" si="19"/>
        <v>23</v>
      </c>
      <c r="AI29" s="41">
        <f t="shared" si="20"/>
        <v>0.23230000000000001</v>
      </c>
      <c r="AJ29" s="41">
        <f t="shared" si="21"/>
        <v>0.23230000000000001</v>
      </c>
      <c r="AK29" s="41">
        <f t="shared" si="22"/>
        <v>0</v>
      </c>
      <c r="AL29" s="41">
        <f t="shared" si="23"/>
        <v>0</v>
      </c>
      <c r="AM29" s="41">
        <f t="shared" si="24"/>
        <v>23</v>
      </c>
      <c r="AN29" s="41">
        <f t="shared" si="25"/>
        <v>23</v>
      </c>
      <c r="AO29" s="41">
        <f t="shared" si="26"/>
        <v>0.23230000000000001</v>
      </c>
    </row>
    <row r="30" spans="1:41" ht="19.899999999999999" customHeight="1" x14ac:dyDescent="0.2">
      <c r="A30" s="19"/>
      <c r="B30" s="89"/>
      <c r="C30" s="136" t="str">
        <f t="shared" si="7"/>
        <v/>
      </c>
      <c r="D30" s="136" t="str">
        <f t="shared" si="0"/>
        <v/>
      </c>
      <c r="E30" s="414" t="str">
        <f t="shared" si="1"/>
        <v/>
      </c>
      <c r="F30" s="415"/>
      <c r="G30" s="253" t="str">
        <f t="shared" si="2"/>
        <v/>
      </c>
      <c r="H30" s="99" t="str">
        <f t="shared" si="3"/>
        <v/>
      </c>
      <c r="I30" s="91" t="str">
        <f t="shared" si="4"/>
        <v/>
      </c>
      <c r="J30" s="210"/>
      <c r="K30" s="122" t="str">
        <f t="shared" si="8"/>
        <v/>
      </c>
      <c r="L30" s="185" t="str">
        <f t="shared" si="5"/>
        <v/>
      </c>
      <c r="M30" s="92"/>
      <c r="N30" s="93"/>
      <c r="O30" s="95"/>
      <c r="P30" s="235"/>
      <c r="Q30" s="232" t="str">
        <f t="shared" si="9"/>
        <v/>
      </c>
      <c r="R30" s="93"/>
      <c r="S30" s="95"/>
      <c r="T30" s="235"/>
      <c r="U30" s="443"/>
      <c r="V30" s="444"/>
      <c r="W30" s="445"/>
      <c r="X30" s="169" t="str">
        <f t="shared" si="6"/>
        <v/>
      </c>
      <c r="Y30" s="41" t="str">
        <f t="shared" si="10"/>
        <v/>
      </c>
      <c r="Z30" s="41" t="str">
        <f t="shared" si="11"/>
        <v/>
      </c>
      <c r="AA30" s="41" t="str">
        <f t="shared" si="12"/>
        <v/>
      </c>
      <c r="AB30" s="41" t="str">
        <f t="shared" si="13"/>
        <v/>
      </c>
      <c r="AC30" s="41" t="str">
        <f t="shared" si="14"/>
        <v/>
      </c>
      <c r="AD30" s="41" t="str">
        <f t="shared" si="15"/>
        <v/>
      </c>
      <c r="AE30" s="41">
        <f t="shared" si="16"/>
        <v>0</v>
      </c>
      <c r="AF30" s="41">
        <f t="shared" si="17"/>
        <v>0</v>
      </c>
      <c r="AG30" s="41">
        <f t="shared" si="18"/>
        <v>23</v>
      </c>
      <c r="AH30" s="41">
        <f t="shared" si="19"/>
        <v>23</v>
      </c>
      <c r="AI30" s="41">
        <f t="shared" si="20"/>
        <v>0.23230000000000001</v>
      </c>
      <c r="AJ30" s="41">
        <f t="shared" si="21"/>
        <v>0.23230000000000001</v>
      </c>
      <c r="AK30" s="41">
        <f t="shared" si="22"/>
        <v>0</v>
      </c>
      <c r="AL30" s="41">
        <f t="shared" si="23"/>
        <v>0</v>
      </c>
      <c r="AM30" s="41">
        <f t="shared" si="24"/>
        <v>23</v>
      </c>
      <c r="AN30" s="41">
        <f t="shared" si="25"/>
        <v>23</v>
      </c>
      <c r="AO30" s="41">
        <f t="shared" si="26"/>
        <v>0.23230000000000001</v>
      </c>
    </row>
    <row r="31" spans="1:41" ht="19.899999999999999" customHeight="1" x14ac:dyDescent="0.2">
      <c r="A31" s="19"/>
      <c r="B31" s="89"/>
      <c r="C31" s="136" t="str">
        <f t="shared" si="7"/>
        <v/>
      </c>
      <c r="D31" s="136" t="str">
        <f t="shared" si="0"/>
        <v/>
      </c>
      <c r="E31" s="414" t="str">
        <f t="shared" si="1"/>
        <v/>
      </c>
      <c r="F31" s="415"/>
      <c r="G31" s="261" t="str">
        <f t="shared" si="2"/>
        <v/>
      </c>
      <c r="H31" s="26" t="str">
        <f t="shared" si="3"/>
        <v/>
      </c>
      <c r="I31" s="101" t="str">
        <f t="shared" si="4"/>
        <v/>
      </c>
      <c r="J31" s="213"/>
      <c r="K31" s="123" t="str">
        <f t="shared" si="8"/>
        <v/>
      </c>
      <c r="L31" s="230" t="str">
        <f t="shared" si="5"/>
        <v/>
      </c>
      <c r="M31" s="92"/>
      <c r="N31" s="93"/>
      <c r="O31" s="95"/>
      <c r="P31" s="235"/>
      <c r="Q31" s="232" t="str">
        <f t="shared" si="9"/>
        <v/>
      </c>
      <c r="R31" s="93"/>
      <c r="S31" s="95"/>
      <c r="T31" s="235"/>
      <c r="U31" s="443"/>
      <c r="V31" s="444"/>
      <c r="W31" s="445"/>
      <c r="X31" s="169" t="str">
        <f t="shared" si="6"/>
        <v/>
      </c>
      <c r="Y31" s="41" t="str">
        <f t="shared" si="10"/>
        <v/>
      </c>
      <c r="Z31" s="41" t="str">
        <f t="shared" si="11"/>
        <v/>
      </c>
      <c r="AA31" s="41" t="str">
        <f t="shared" si="12"/>
        <v/>
      </c>
      <c r="AB31" s="41" t="str">
        <f t="shared" si="13"/>
        <v/>
      </c>
      <c r="AC31" s="41" t="str">
        <f t="shared" si="14"/>
        <v/>
      </c>
      <c r="AD31" s="41" t="str">
        <f t="shared" si="15"/>
        <v/>
      </c>
      <c r="AE31" s="41">
        <f t="shared" si="16"/>
        <v>0</v>
      </c>
      <c r="AF31" s="41">
        <f t="shared" si="17"/>
        <v>0</v>
      </c>
      <c r="AG31" s="41">
        <f t="shared" si="18"/>
        <v>23</v>
      </c>
      <c r="AH31" s="41">
        <f t="shared" si="19"/>
        <v>23</v>
      </c>
      <c r="AI31" s="41">
        <f t="shared" si="20"/>
        <v>0.23230000000000001</v>
      </c>
      <c r="AJ31" s="41">
        <f t="shared" si="21"/>
        <v>0.23230000000000001</v>
      </c>
      <c r="AK31" s="41">
        <f t="shared" si="22"/>
        <v>0</v>
      </c>
      <c r="AL31" s="41">
        <f t="shared" si="23"/>
        <v>0</v>
      </c>
      <c r="AM31" s="41">
        <f t="shared" si="24"/>
        <v>23</v>
      </c>
      <c r="AN31" s="41">
        <f t="shared" si="25"/>
        <v>23</v>
      </c>
      <c r="AO31" s="41">
        <f t="shared" si="26"/>
        <v>0.23230000000000001</v>
      </c>
    </row>
    <row r="32" spans="1:41" ht="19.899999999999999" customHeight="1" x14ac:dyDescent="0.2">
      <c r="A32" s="19"/>
      <c r="B32" s="89"/>
      <c r="C32" s="136" t="str">
        <f t="shared" si="7"/>
        <v/>
      </c>
      <c r="D32" s="136" t="str">
        <f t="shared" si="0"/>
        <v/>
      </c>
      <c r="E32" s="414" t="str">
        <f t="shared" si="1"/>
        <v/>
      </c>
      <c r="F32" s="415"/>
      <c r="G32" s="263" t="str">
        <f t="shared" si="2"/>
        <v/>
      </c>
      <c r="H32" s="244" t="str">
        <f t="shared" si="3"/>
        <v/>
      </c>
      <c r="I32" s="101" t="str">
        <f t="shared" si="4"/>
        <v/>
      </c>
      <c r="J32" s="213"/>
      <c r="K32" s="123" t="str">
        <f t="shared" si="8"/>
        <v/>
      </c>
      <c r="L32" s="230" t="str">
        <f t="shared" si="5"/>
        <v/>
      </c>
      <c r="M32" s="92"/>
      <c r="N32" s="93"/>
      <c r="O32" s="95"/>
      <c r="P32" s="235"/>
      <c r="Q32" s="232" t="str">
        <f t="shared" si="9"/>
        <v/>
      </c>
      <c r="R32" s="93"/>
      <c r="S32" s="95"/>
      <c r="T32" s="235"/>
      <c r="U32" s="443"/>
      <c r="V32" s="444"/>
      <c r="W32" s="445"/>
      <c r="X32" s="169" t="str">
        <f t="shared" si="6"/>
        <v/>
      </c>
      <c r="Y32" s="41" t="str">
        <f t="shared" si="10"/>
        <v/>
      </c>
      <c r="Z32" s="41" t="str">
        <f t="shared" si="11"/>
        <v/>
      </c>
      <c r="AA32" s="41" t="str">
        <f t="shared" si="12"/>
        <v/>
      </c>
      <c r="AB32" s="41" t="str">
        <f t="shared" si="13"/>
        <v/>
      </c>
      <c r="AC32" s="41" t="str">
        <f t="shared" si="14"/>
        <v/>
      </c>
      <c r="AD32" s="41" t="str">
        <f t="shared" si="15"/>
        <v/>
      </c>
      <c r="AE32" s="41">
        <f t="shared" si="16"/>
        <v>0</v>
      </c>
      <c r="AF32" s="41">
        <f t="shared" si="17"/>
        <v>0</v>
      </c>
      <c r="AG32" s="41">
        <f t="shared" si="18"/>
        <v>23</v>
      </c>
      <c r="AH32" s="41">
        <f t="shared" si="19"/>
        <v>23</v>
      </c>
      <c r="AI32" s="41">
        <f t="shared" si="20"/>
        <v>0.23230000000000001</v>
      </c>
      <c r="AJ32" s="41">
        <f t="shared" si="21"/>
        <v>0.23230000000000001</v>
      </c>
      <c r="AK32" s="41">
        <f t="shared" si="22"/>
        <v>0</v>
      </c>
      <c r="AL32" s="41">
        <f t="shared" si="23"/>
        <v>0</v>
      </c>
      <c r="AM32" s="41">
        <f t="shared" si="24"/>
        <v>23</v>
      </c>
      <c r="AN32" s="41">
        <f t="shared" si="25"/>
        <v>23</v>
      </c>
      <c r="AO32" s="41">
        <f t="shared" si="26"/>
        <v>0.23230000000000001</v>
      </c>
    </row>
    <row r="33" spans="1:41" ht="19.899999999999999" customHeight="1" x14ac:dyDescent="0.2">
      <c r="A33" s="19"/>
      <c r="B33" s="89"/>
      <c r="C33" s="136" t="str">
        <f t="shared" si="7"/>
        <v/>
      </c>
      <c r="D33" s="136" t="str">
        <f t="shared" si="0"/>
        <v/>
      </c>
      <c r="E33" s="414" t="str">
        <f t="shared" si="1"/>
        <v/>
      </c>
      <c r="F33" s="415"/>
      <c r="G33" s="259" t="str">
        <f t="shared" si="2"/>
        <v/>
      </c>
      <c r="H33" s="90" t="str">
        <f t="shared" si="3"/>
        <v/>
      </c>
      <c r="I33" s="91" t="str">
        <f t="shared" si="4"/>
        <v/>
      </c>
      <c r="J33" s="210"/>
      <c r="K33" s="122" t="str">
        <f t="shared" si="8"/>
        <v/>
      </c>
      <c r="L33" s="185" t="str">
        <f t="shared" si="5"/>
        <v/>
      </c>
      <c r="M33" s="92"/>
      <c r="N33" s="93"/>
      <c r="O33" s="95"/>
      <c r="P33" s="235"/>
      <c r="Q33" s="232" t="str">
        <f t="shared" si="9"/>
        <v/>
      </c>
      <c r="R33" s="93"/>
      <c r="S33" s="95"/>
      <c r="T33" s="235"/>
      <c r="U33" s="443"/>
      <c r="V33" s="444"/>
      <c r="W33" s="445"/>
      <c r="X33" s="169" t="str">
        <f t="shared" si="6"/>
        <v/>
      </c>
      <c r="Y33" s="41" t="str">
        <f t="shared" si="10"/>
        <v/>
      </c>
      <c r="Z33" s="41" t="str">
        <f t="shared" si="11"/>
        <v/>
      </c>
      <c r="AA33" s="41" t="str">
        <f t="shared" si="12"/>
        <v/>
      </c>
      <c r="AB33" s="41" t="str">
        <f t="shared" si="13"/>
        <v/>
      </c>
      <c r="AC33" s="41" t="str">
        <f t="shared" si="14"/>
        <v/>
      </c>
      <c r="AD33" s="41" t="str">
        <f t="shared" si="15"/>
        <v/>
      </c>
      <c r="AE33" s="41">
        <f t="shared" si="16"/>
        <v>0</v>
      </c>
      <c r="AF33" s="41">
        <f t="shared" si="17"/>
        <v>0</v>
      </c>
      <c r="AG33" s="41">
        <f t="shared" si="18"/>
        <v>23</v>
      </c>
      <c r="AH33" s="41">
        <f t="shared" si="19"/>
        <v>23</v>
      </c>
      <c r="AI33" s="41">
        <f t="shared" si="20"/>
        <v>0.23230000000000001</v>
      </c>
      <c r="AJ33" s="41">
        <f t="shared" si="21"/>
        <v>0.23230000000000001</v>
      </c>
      <c r="AK33" s="41">
        <f t="shared" si="22"/>
        <v>0</v>
      </c>
      <c r="AL33" s="41">
        <f t="shared" si="23"/>
        <v>0</v>
      </c>
      <c r="AM33" s="41">
        <f t="shared" si="24"/>
        <v>23</v>
      </c>
      <c r="AN33" s="41">
        <f t="shared" si="25"/>
        <v>23</v>
      </c>
      <c r="AO33" s="41">
        <f t="shared" si="26"/>
        <v>0.23230000000000001</v>
      </c>
    </row>
    <row r="34" spans="1:41" ht="19.899999999999999" customHeight="1" thickBot="1" x14ac:dyDescent="0.25">
      <c r="A34" s="104"/>
      <c r="B34" s="105"/>
      <c r="C34" s="212" t="str">
        <f t="shared" si="7"/>
        <v/>
      </c>
      <c r="D34" s="212" t="str">
        <f t="shared" si="0"/>
        <v/>
      </c>
      <c r="E34" s="480" t="str">
        <f t="shared" si="1"/>
        <v/>
      </c>
      <c r="F34" s="481"/>
      <c r="G34" s="260" t="str">
        <f t="shared" si="2"/>
        <v/>
      </c>
      <c r="H34" s="107" t="str">
        <f t="shared" si="3"/>
        <v/>
      </c>
      <c r="I34" s="108" t="str">
        <f t="shared" si="4"/>
        <v/>
      </c>
      <c r="J34" s="211"/>
      <c r="K34" s="124" t="str">
        <f t="shared" si="8"/>
        <v/>
      </c>
      <c r="L34" s="188" t="str">
        <f t="shared" si="5"/>
        <v/>
      </c>
      <c r="M34" s="109"/>
      <c r="N34" s="110"/>
      <c r="O34" s="112"/>
      <c r="P34" s="236"/>
      <c r="Q34" s="233" t="str">
        <f t="shared" si="9"/>
        <v/>
      </c>
      <c r="R34" s="110"/>
      <c r="S34" s="112"/>
      <c r="T34" s="236"/>
      <c r="U34" s="446"/>
      <c r="V34" s="447"/>
      <c r="W34" s="448"/>
      <c r="X34" s="169" t="str">
        <f t="shared" si="6"/>
        <v/>
      </c>
      <c r="Y34" s="41" t="str">
        <f t="shared" si="10"/>
        <v/>
      </c>
      <c r="Z34" s="41" t="str">
        <f t="shared" si="11"/>
        <v/>
      </c>
      <c r="AA34" s="41" t="str">
        <f t="shared" si="12"/>
        <v/>
      </c>
      <c r="AB34" s="41" t="str">
        <f t="shared" si="13"/>
        <v/>
      </c>
      <c r="AC34" s="41" t="str">
        <f t="shared" si="14"/>
        <v/>
      </c>
      <c r="AD34" s="41" t="str">
        <f t="shared" si="15"/>
        <v/>
      </c>
      <c r="AE34" s="41">
        <f t="shared" si="16"/>
        <v>0</v>
      </c>
      <c r="AF34" s="41">
        <f t="shared" si="17"/>
        <v>0</v>
      </c>
      <c r="AG34" s="41">
        <f t="shared" si="18"/>
        <v>23</v>
      </c>
      <c r="AH34" s="41">
        <f t="shared" si="19"/>
        <v>23</v>
      </c>
      <c r="AI34" s="41">
        <f t="shared" si="20"/>
        <v>0.23230000000000001</v>
      </c>
      <c r="AJ34" s="41">
        <f t="shared" si="21"/>
        <v>0.23230000000000001</v>
      </c>
      <c r="AK34" s="41">
        <f t="shared" si="22"/>
        <v>0</v>
      </c>
      <c r="AL34" s="41">
        <f t="shared" si="23"/>
        <v>0</v>
      </c>
      <c r="AM34" s="41">
        <f t="shared" si="24"/>
        <v>23</v>
      </c>
      <c r="AN34" s="41">
        <f t="shared" si="25"/>
        <v>23</v>
      </c>
      <c r="AO34" s="41">
        <f t="shared" si="26"/>
        <v>0.23230000000000001</v>
      </c>
    </row>
    <row r="35" spans="1:41" x14ac:dyDescent="0.2">
      <c r="A35" s="449" t="s">
        <v>18</v>
      </c>
      <c r="B35" s="449"/>
      <c r="C35" s="449"/>
      <c r="D35" s="449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49"/>
      <c r="U35" s="449"/>
      <c r="V35" s="449"/>
      <c r="W35" s="449"/>
    </row>
    <row r="36" spans="1:41" x14ac:dyDescent="0.2">
      <c r="A36" s="450" t="s">
        <v>42</v>
      </c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  <c r="W36" s="450"/>
    </row>
    <row r="37" spans="1:41" ht="15" x14ac:dyDescent="0.2">
      <c r="A37" s="2"/>
      <c r="B37" s="2"/>
      <c r="C37" s="2"/>
      <c r="D37" s="2"/>
      <c r="E37" s="2"/>
      <c r="F37" s="2"/>
      <c r="G37" s="2"/>
      <c r="H37" s="2"/>
      <c r="I37" s="2"/>
      <c r="J37" s="3"/>
      <c r="K37" s="120"/>
      <c r="L37" s="3"/>
      <c r="M37" s="2"/>
      <c r="N37" s="4"/>
      <c r="O37" s="2"/>
      <c r="P37" s="435" t="s">
        <v>19</v>
      </c>
      <c r="Q37" s="435"/>
      <c r="R37" s="435"/>
      <c r="S37" s="435"/>
      <c r="T37" s="435"/>
      <c r="U37" s="435"/>
      <c r="V37" s="435"/>
      <c r="W37" s="435"/>
    </row>
  </sheetData>
  <sheetProtection sheet="1" objects="1" scenarios="1"/>
  <mergeCells count="64">
    <mergeCell ref="S6:T6"/>
    <mergeCell ref="Q6:R6"/>
    <mergeCell ref="S5:T5"/>
    <mergeCell ref="Q5:R5"/>
    <mergeCell ref="A1:G1"/>
    <mergeCell ref="A2:G2"/>
    <mergeCell ref="A3:G3"/>
    <mergeCell ref="A4:G4"/>
    <mergeCell ref="M3:N3"/>
    <mergeCell ref="M4:N4"/>
    <mergeCell ref="S2:T2"/>
    <mergeCell ref="Q3:R3"/>
    <mergeCell ref="S3:T3"/>
    <mergeCell ref="Q4:R4"/>
    <mergeCell ref="S4:T4"/>
    <mergeCell ref="Q2:R2"/>
    <mergeCell ref="P37:W37"/>
    <mergeCell ref="W8:W21"/>
    <mergeCell ref="U22:W34"/>
    <mergeCell ref="A35:W35"/>
    <mergeCell ref="A36:W36"/>
    <mergeCell ref="U8:U21"/>
    <mergeCell ref="V8:V21"/>
    <mergeCell ref="G8:G9"/>
    <mergeCell ref="M8:M9"/>
    <mergeCell ref="N8:T8"/>
    <mergeCell ref="A8:A9"/>
    <mergeCell ref="I8:I9"/>
    <mergeCell ref="J8:J9"/>
    <mergeCell ref="H8:H9"/>
    <mergeCell ref="C8:C9"/>
    <mergeCell ref="D8:D9"/>
    <mergeCell ref="K8:K9"/>
    <mergeCell ref="L8:L9"/>
    <mergeCell ref="E6:G6"/>
    <mergeCell ref="K4:L4"/>
    <mergeCell ref="B8:B9"/>
    <mergeCell ref="A6:C6"/>
    <mergeCell ref="E34:F34"/>
    <mergeCell ref="E12:F12"/>
    <mergeCell ref="E13:F13"/>
    <mergeCell ref="E14:F14"/>
    <mergeCell ref="E15:F15"/>
    <mergeCell ref="E16:F16"/>
    <mergeCell ref="E27:F27"/>
    <mergeCell ref="E28:F28"/>
    <mergeCell ref="E29:F29"/>
    <mergeCell ref="E30:F30"/>
    <mergeCell ref="E17:F17"/>
    <mergeCell ref="E18:F18"/>
    <mergeCell ref="E19:F19"/>
    <mergeCell ref="E20:F20"/>
    <mergeCell ref="E31:F31"/>
    <mergeCell ref="E32:F32"/>
    <mergeCell ref="E33:F33"/>
    <mergeCell ref="E8:F9"/>
    <mergeCell ref="E23:F23"/>
    <mergeCell ref="E24:F24"/>
    <mergeCell ref="E25:F25"/>
    <mergeCell ref="E26:F26"/>
    <mergeCell ref="E21:F21"/>
    <mergeCell ref="E22:F22"/>
    <mergeCell ref="E10:F10"/>
    <mergeCell ref="E11:F11"/>
  </mergeCells>
  <phoneticPr fontId="0" type="noConversion"/>
  <conditionalFormatting sqref="R10:T34">
    <cfRule type="expression" dxfId="3" priority="1" stopIfTrue="1">
      <formula>AND(ISNUMBER($A10),$Q10&gt;8)</formula>
    </cfRule>
  </conditionalFormatting>
  <dataValidations disablePrompts="1" count="1">
    <dataValidation allowBlank="1" showInputMessage="1" showErrorMessage="1" errorTitle="P O Z O R" error="Tuto buňku nelze přepsat !_x000a_Je uzamčena autorem." sqref="AO10:AO34 Y10:AI34" xr:uid="{00000000-0002-0000-0600-000000000000}"/>
  </dataValidations>
  <printOptions horizontalCentered="1"/>
  <pageMargins left="0.19685039370078741" right="0.19685039370078741" top="0.59055118110236227" bottom="0.59055118110236227" header="0.51181102362204722" footer="0.51181102362204722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2">
    <pageSetUpPr fitToPage="1"/>
  </sheetPr>
  <dimension ref="A1:AO37"/>
  <sheetViews>
    <sheetView showGridLines="0" zoomScale="72" workbookViewId="0">
      <selection sqref="A1:G1"/>
    </sheetView>
  </sheetViews>
  <sheetFormatPr defaultColWidth="0" defaultRowHeight="12.75" zeroHeight="1" x14ac:dyDescent="0.2"/>
  <cols>
    <col min="1" max="2" width="6.42578125" style="41" customWidth="1"/>
    <col min="3" max="3" width="4.7109375" style="41" bestFit="1" customWidth="1"/>
    <col min="4" max="4" width="5.5703125" style="41" bestFit="1" customWidth="1"/>
    <col min="5" max="5" width="29.5703125" style="41" bestFit="1" customWidth="1"/>
    <col min="6" max="6" width="5.28515625" style="41" bestFit="1" customWidth="1"/>
    <col min="7" max="7" width="14" style="41" bestFit="1" customWidth="1"/>
    <col min="8" max="8" width="7" style="41" customWidth="1"/>
    <col min="9" max="9" width="5.5703125" style="41" customWidth="1"/>
    <col min="10" max="10" width="7.28515625" style="41" bestFit="1" customWidth="1"/>
    <col min="11" max="11" width="7.28515625" style="125" customWidth="1"/>
    <col min="12" max="12" width="8.85546875" style="41" customWidth="1"/>
    <col min="13" max="13" width="6.28515625" style="41" customWidth="1"/>
    <col min="14" max="20" width="8.7109375" style="41" customWidth="1"/>
    <col min="21" max="23" width="3.7109375" style="41" customWidth="1"/>
    <col min="24" max="31" width="0" style="41" hidden="1" customWidth="1"/>
    <col min="32" max="32" width="12.7109375" style="41" hidden="1" customWidth="1"/>
    <col min="33" max="34" width="0" style="41" hidden="1" customWidth="1"/>
    <col min="35" max="35" width="10" style="41" hidden="1" customWidth="1"/>
    <col min="36" max="41" width="0" style="41" hidden="1" customWidth="1"/>
    <col min="42" max="42" width="9.140625" style="41" customWidth="1"/>
    <col min="43" max="16384" width="0" style="41" hidden="1"/>
  </cols>
  <sheetData>
    <row r="1" spans="1:41" ht="21" customHeight="1" thickBot="1" x14ac:dyDescent="0.4">
      <c r="A1" s="392" t="s">
        <v>78</v>
      </c>
      <c r="B1" s="392"/>
      <c r="C1" s="392"/>
      <c r="D1" s="392"/>
      <c r="E1" s="392"/>
      <c r="F1" s="392"/>
      <c r="G1" s="392"/>
      <c r="H1" s="71"/>
      <c r="I1" s="72"/>
      <c r="J1" s="71"/>
      <c r="K1" s="116"/>
      <c r="L1" s="20"/>
      <c r="M1" s="20"/>
      <c r="N1" s="20"/>
      <c r="O1" s="20"/>
      <c r="P1" s="20"/>
      <c r="Q1" s="72" t="s">
        <v>64</v>
      </c>
      <c r="R1" s="71"/>
      <c r="S1" s="20"/>
      <c r="T1" s="20"/>
      <c r="U1" s="20"/>
      <c r="V1" s="20"/>
      <c r="W1" s="20"/>
    </row>
    <row r="2" spans="1:41" ht="26.1" customHeight="1" thickBot="1" x14ac:dyDescent="0.25">
      <c r="A2" s="393" t="str">
        <f>"Název závodů: "&amp;SEZNAM!$D$2</f>
        <v xml:space="preserve">Název závodů: </v>
      </c>
      <c r="B2" s="393"/>
      <c r="C2" s="393"/>
      <c r="D2" s="393"/>
      <c r="E2" s="393"/>
      <c r="F2" s="393"/>
      <c r="G2" s="393"/>
      <c r="H2" s="27"/>
      <c r="I2" s="27"/>
      <c r="J2" s="27"/>
      <c r="K2" s="117" t="s">
        <v>93</v>
      </c>
      <c r="L2" s="27"/>
      <c r="M2" s="245"/>
      <c r="N2" s="27"/>
      <c r="O2" s="27"/>
      <c r="P2" s="27"/>
      <c r="Q2" s="486"/>
      <c r="R2" s="487"/>
      <c r="S2" s="486"/>
      <c r="T2" s="487"/>
      <c r="U2" s="27"/>
      <c r="V2" s="27"/>
      <c r="W2" s="27"/>
    </row>
    <row r="3" spans="1:41" ht="26.1" customHeight="1" thickTop="1" thickBot="1" x14ac:dyDescent="0.25">
      <c r="A3" s="463" t="str">
        <f>"Místo: "&amp;SEZNAM!$D$4</f>
        <v xml:space="preserve">Místo: </v>
      </c>
      <c r="B3" s="463"/>
      <c r="C3" s="463"/>
      <c r="D3" s="463"/>
      <c r="E3" s="464"/>
      <c r="F3" s="464"/>
      <c r="G3" s="464"/>
      <c r="H3" s="70"/>
      <c r="I3" s="55"/>
      <c r="J3" s="55"/>
      <c r="K3" s="118" t="s">
        <v>22</v>
      </c>
      <c r="L3" s="74"/>
      <c r="M3" s="488">
        <f>DATKON</f>
        <v>0</v>
      </c>
      <c r="N3" s="488"/>
      <c r="O3" s="27"/>
      <c r="P3" s="27"/>
      <c r="Q3" s="486"/>
      <c r="R3" s="487"/>
      <c r="S3" s="486"/>
      <c r="T3" s="487"/>
    </row>
    <row r="4" spans="1:41" ht="26.1" customHeight="1" thickBot="1" x14ac:dyDescent="0.25">
      <c r="A4" s="465" t="str">
        <f>"Pořadatel: "&amp;SEZNAM!$D$5</f>
        <v xml:space="preserve">Pořadatel: </v>
      </c>
      <c r="B4" s="465"/>
      <c r="C4" s="465"/>
      <c r="D4" s="465"/>
      <c r="E4" s="465"/>
      <c r="F4" s="466"/>
      <c r="G4" s="466"/>
      <c r="H4" s="23"/>
      <c r="I4" s="208"/>
      <c r="J4" s="69"/>
      <c r="K4" s="467" t="s">
        <v>38</v>
      </c>
      <c r="L4" s="468"/>
      <c r="M4" s="433"/>
      <c r="N4" s="489"/>
      <c r="O4" s="27"/>
      <c r="P4" s="27"/>
      <c r="Q4" s="486"/>
      <c r="R4" s="487"/>
      <c r="S4" s="486"/>
      <c r="T4" s="487"/>
    </row>
    <row r="5" spans="1:41" ht="26.1" customHeight="1" thickBot="1" x14ac:dyDescent="0.25">
      <c r="A5" s="13" t="s">
        <v>39</v>
      </c>
      <c r="B5" s="13"/>
      <c r="C5" s="24"/>
      <c r="E5" s="1" t="s">
        <v>63</v>
      </c>
      <c r="F5" s="65"/>
      <c r="G5" s="13"/>
      <c r="H5" s="13"/>
      <c r="I5" s="13"/>
      <c r="J5" s="13"/>
      <c r="K5" s="119"/>
      <c r="M5" s="13"/>
      <c r="N5" s="13"/>
      <c r="Q5" s="486"/>
      <c r="R5" s="487"/>
      <c r="S5" s="486"/>
      <c r="T5" s="487"/>
    </row>
    <row r="6" spans="1:41" ht="26.1" customHeight="1" thickBot="1" x14ac:dyDescent="0.25">
      <c r="A6" s="469" t="s">
        <v>29</v>
      </c>
      <c r="B6" s="470"/>
      <c r="C6" s="471"/>
      <c r="D6" s="200"/>
      <c r="E6" s="426"/>
      <c r="F6" s="427"/>
      <c r="G6" s="428"/>
      <c r="H6" s="27"/>
      <c r="I6" s="27"/>
      <c r="J6" s="27"/>
      <c r="K6" s="117"/>
      <c r="L6" s="27"/>
      <c r="M6" s="27"/>
      <c r="N6" s="27"/>
      <c r="O6" s="115"/>
      <c r="P6" s="115"/>
      <c r="Q6" s="486"/>
      <c r="R6" s="487"/>
      <c r="S6" s="486"/>
      <c r="T6" s="487"/>
      <c r="U6" s="27"/>
      <c r="V6" s="27"/>
    </row>
    <row r="7" spans="1:41" ht="15.75" thickBot="1" x14ac:dyDescent="0.25">
      <c r="A7" s="2"/>
      <c r="B7" s="2"/>
      <c r="C7" s="2"/>
      <c r="D7" s="2"/>
      <c r="E7" s="2"/>
      <c r="F7" s="2"/>
      <c r="G7" s="2"/>
      <c r="H7" s="2"/>
      <c r="I7" s="2"/>
      <c r="J7" s="3"/>
      <c r="K7" s="120"/>
      <c r="L7" s="3"/>
      <c r="M7" s="2"/>
      <c r="N7" s="4"/>
      <c r="O7" s="2"/>
      <c r="P7" s="2"/>
      <c r="Q7" s="2"/>
      <c r="R7" s="2"/>
      <c r="S7" s="2"/>
      <c r="T7" s="2"/>
      <c r="U7" s="2"/>
      <c r="V7" s="2"/>
      <c r="W7" s="2"/>
    </row>
    <row r="8" spans="1:41" ht="13.15" customHeight="1" x14ac:dyDescent="0.2">
      <c r="A8" s="482" t="s">
        <v>0</v>
      </c>
      <c r="B8" s="477" t="s">
        <v>5</v>
      </c>
      <c r="C8" s="477" t="s">
        <v>35</v>
      </c>
      <c r="D8" s="477" t="s">
        <v>62</v>
      </c>
      <c r="E8" s="422" t="s">
        <v>99</v>
      </c>
      <c r="F8" s="423"/>
      <c r="G8" s="416" t="s">
        <v>71</v>
      </c>
      <c r="H8" s="416" t="s">
        <v>60</v>
      </c>
      <c r="I8" s="416" t="s">
        <v>1</v>
      </c>
      <c r="J8" s="475" t="s">
        <v>73</v>
      </c>
      <c r="K8" s="478" t="s">
        <v>74</v>
      </c>
      <c r="L8" s="416" t="s">
        <v>4</v>
      </c>
      <c r="M8" s="484" t="s">
        <v>75</v>
      </c>
      <c r="N8" s="419"/>
      <c r="O8" s="420"/>
      <c r="P8" s="420"/>
      <c r="Q8" s="420"/>
      <c r="R8" s="420"/>
      <c r="S8" s="420"/>
      <c r="T8" s="421"/>
      <c r="U8" s="451" t="s">
        <v>7</v>
      </c>
      <c r="V8" s="457" t="s">
        <v>8</v>
      </c>
      <c r="W8" s="436" t="s">
        <v>9</v>
      </c>
    </row>
    <row r="9" spans="1:41" ht="13.5" thickBot="1" x14ac:dyDescent="0.25">
      <c r="A9" s="483"/>
      <c r="B9" s="417"/>
      <c r="C9" s="417"/>
      <c r="D9" s="417"/>
      <c r="E9" s="424"/>
      <c r="F9" s="425"/>
      <c r="G9" s="418"/>
      <c r="H9" s="418"/>
      <c r="I9" s="474"/>
      <c r="J9" s="476"/>
      <c r="K9" s="479"/>
      <c r="L9" s="417"/>
      <c r="M9" s="485"/>
      <c r="N9" s="77" t="s">
        <v>10</v>
      </c>
      <c r="O9" s="56" t="s">
        <v>12</v>
      </c>
      <c r="P9" s="56" t="s">
        <v>13</v>
      </c>
      <c r="Q9" s="28"/>
      <c r="R9" s="79" t="s">
        <v>14</v>
      </c>
      <c r="S9" s="56" t="s">
        <v>15</v>
      </c>
      <c r="T9" s="56" t="s">
        <v>16</v>
      </c>
      <c r="U9" s="452"/>
      <c r="V9" s="458"/>
      <c r="W9" s="437"/>
      <c r="Y9" s="35" t="s">
        <v>43</v>
      </c>
      <c r="Z9" s="35" t="s">
        <v>44</v>
      </c>
      <c r="AA9" s="35" t="s">
        <v>45</v>
      </c>
      <c r="AB9" s="35" t="s">
        <v>46</v>
      </c>
      <c r="AC9" s="35" t="s">
        <v>47</v>
      </c>
      <c r="AD9" s="35" t="s">
        <v>41</v>
      </c>
      <c r="AE9" s="36" t="s">
        <v>48</v>
      </c>
      <c r="AF9" s="36" t="s">
        <v>49</v>
      </c>
      <c r="AG9" s="37" t="s">
        <v>50</v>
      </c>
      <c r="AH9" s="37" t="s">
        <v>51</v>
      </c>
      <c r="AI9" s="37" t="s">
        <v>52</v>
      </c>
      <c r="AJ9" s="35" t="s">
        <v>53</v>
      </c>
      <c r="AK9" s="36" t="s">
        <v>40</v>
      </c>
      <c r="AL9" s="36" t="s">
        <v>54</v>
      </c>
      <c r="AM9" s="37" t="s">
        <v>55</v>
      </c>
      <c r="AN9" s="37" t="s">
        <v>56</v>
      </c>
      <c r="AO9" s="37" t="s">
        <v>57</v>
      </c>
    </row>
    <row r="10" spans="1:41" ht="19.899999999999999" customHeight="1" x14ac:dyDescent="0.2">
      <c r="A10" s="18"/>
      <c r="B10" s="80"/>
      <c r="C10" s="133" t="str">
        <f>IF(ISNUMBER(A10),RANK(L10,$L$10:$L$32),"")</f>
        <v/>
      </c>
      <c r="D10" s="133" t="str">
        <f t="shared" ref="D10:D34" si="0">IF(A10,VLOOKUP(A10,Seznam,8),"")</f>
        <v/>
      </c>
      <c r="E10" s="461" t="str">
        <f t="shared" ref="E10:E34" si="1">IF(A10,PROPER(VLOOKUP(A10,Seznam,3)),"")</f>
        <v/>
      </c>
      <c r="F10" s="462"/>
      <c r="G10" s="255" t="str">
        <f t="shared" ref="G10:G34" si="2">IF(A10,VLOOKUP(A10,Seznam,4),"")</f>
        <v/>
      </c>
      <c r="H10" s="21" t="str">
        <f t="shared" ref="H10:H34" si="3">IF(A10,VLOOKUP(A10,Seznam,5),"")</f>
        <v/>
      </c>
      <c r="I10" s="82" t="str">
        <f t="shared" ref="I10:I34" si="4">IF(A10,VLOOKUP(A10,Seznam,7),"")</f>
        <v/>
      </c>
      <c r="J10" s="209"/>
      <c r="K10" s="121" t="str">
        <f>IF(ISNUMBER(A10),MAX(N10,O10,P10,R10,S10,T10),"")</f>
        <v/>
      </c>
      <c r="L10" s="184" t="str">
        <f>IF(A10,FLOOR(IF(X10="M",K10/VLOOKUP(I10,BODY,3),K10/VLOOKUP(I10,BODY,9)),1)+AI10,"")</f>
        <v/>
      </c>
      <c r="M10" s="83"/>
      <c r="N10" s="84"/>
      <c r="O10" s="86"/>
      <c r="P10" s="86"/>
      <c r="Q10" s="231" t="str">
        <f>IF(ISNUMBER(A10),RANK(AJ10,$AJ$10:$AJ$34),"")</f>
        <v/>
      </c>
      <c r="R10" s="84"/>
      <c r="S10" s="86"/>
      <c r="T10" s="234"/>
      <c r="U10" s="452"/>
      <c r="V10" s="458"/>
      <c r="W10" s="437"/>
      <c r="X10" s="187" t="str">
        <f t="shared" ref="X10:X34" si="5">IF(A10,VLOOKUP(A10,Seznam,2),"")</f>
        <v/>
      </c>
      <c r="Y10" s="41" t="str">
        <f>IF(A10,FLOOR(IF(X10="M",N10/VLOOKUP(I10,BODY,3),N10/VLOOKUP(I10,BODY,9)),1),"")</f>
        <v/>
      </c>
      <c r="Z10" s="41" t="str">
        <f>IF(A10,FLOOR(IF(X10="M",O10/VLOOKUP(I10,BODY,3),O10/VLOOKUP(I10,BODY,9)),1),"")</f>
        <v/>
      </c>
      <c r="AA10" s="41" t="str">
        <f>IF(A10,FLOOR(IF(X10="M",P10/VLOOKUP(I10,BODY,3),P10/VLOOKUP(I10,BODY,9)),1),"")</f>
        <v/>
      </c>
      <c r="AB10" s="41" t="str">
        <f>IF(A10,FLOOR(IF(X10="M",R10/VLOOKUP(I10,BODY,3),R10/VLOOKUP(I10,BODY,9)),1),"")</f>
        <v/>
      </c>
      <c r="AC10" s="41" t="str">
        <f>IF(A10,FLOOR(IF(X10="M",S10/VLOOKUP(I10,BODY,3),S10/VLOOKUP(I10,BODY,9)),1),"")</f>
        <v/>
      </c>
      <c r="AD10" s="41" t="str">
        <f>IF(A10,FLOOR(IF(X10="M",T10/VLOOKUP(I10,BODY,3),T10/VLOOKUP(I10,BODY,9)),1),"")</f>
        <v/>
      </c>
      <c r="AE10" s="41">
        <f>IF(ISERR(LARGE(Y10:AD10,2)),0,LARGE(Y10:AD10,2))</f>
        <v>0</v>
      </c>
      <c r="AF10" s="41">
        <f>IF(ISERR(LARGE(Y10:AD10,3)),0,LARGE(Y10:AD10,3))</f>
        <v>0</v>
      </c>
      <c r="AG10" s="41">
        <f>24-RANK(AE10,$AE$10:$AE$34)</f>
        <v>23</v>
      </c>
      <c r="AH10" s="41">
        <f>24-RANK(AF10,$AF$10:$AF$34)</f>
        <v>23</v>
      </c>
      <c r="AI10" s="41">
        <f>AG10/100+AH10/10000</f>
        <v>0.23230000000000001</v>
      </c>
      <c r="AJ10" s="41">
        <f>MAX(Y10:AA10)+AO10</f>
        <v>0.23230000000000001</v>
      </c>
      <c r="AK10" s="41">
        <f>IF(ISERR(LARGE(Y10:AA10,2)),0,LARGE(Y10:AA10,2))</f>
        <v>0</v>
      </c>
      <c r="AL10" s="41">
        <f>IF(ISERR(LARGE(Y10:AA10,3)),0,LARGE(Y10:AA10,3))</f>
        <v>0</v>
      </c>
      <c r="AM10" s="41">
        <f>24-RANK(AK10,$AK$10:$AK$34)</f>
        <v>23</v>
      </c>
      <c r="AN10" s="41">
        <f>24-RANK(AL10,$AL$10:$AL$34)</f>
        <v>23</v>
      </c>
      <c r="AO10" s="41">
        <f>AM10/100+AN10/10000</f>
        <v>0.23230000000000001</v>
      </c>
    </row>
    <row r="11" spans="1:41" ht="19.899999999999999" customHeight="1" x14ac:dyDescent="0.2">
      <c r="A11" s="19"/>
      <c r="B11" s="89"/>
      <c r="C11" s="136" t="str">
        <f t="shared" ref="C11:C34" si="6">IF(ISNUMBER(A11),RANK(L11,$L$10:$L$32),"")</f>
        <v/>
      </c>
      <c r="D11" s="136" t="str">
        <f t="shared" si="0"/>
        <v/>
      </c>
      <c r="E11" s="414" t="str">
        <f t="shared" si="1"/>
        <v/>
      </c>
      <c r="F11" s="415"/>
      <c r="G11" s="259" t="str">
        <f t="shared" si="2"/>
        <v/>
      </c>
      <c r="H11" s="90" t="str">
        <f t="shared" si="3"/>
        <v/>
      </c>
      <c r="I11" s="91" t="str">
        <f t="shared" si="4"/>
        <v/>
      </c>
      <c r="J11" s="210"/>
      <c r="K11" s="122" t="str">
        <f t="shared" ref="K11:K34" si="7">IF(ISNUMBER(A11),MAX(N11,O11,P11,R11,S11,T11),"")</f>
        <v/>
      </c>
      <c r="L11" s="185" t="str">
        <f t="shared" ref="L11:L34" si="8">IF(A11,FLOOR(IF(X11="M",K11/VLOOKUP(I11,BODY,3),K11/VLOOKUP(I11,BODY,9)),1)+AI11,"")</f>
        <v/>
      </c>
      <c r="M11" s="92"/>
      <c r="N11" s="93"/>
      <c r="O11" s="95"/>
      <c r="P11" s="95"/>
      <c r="Q11" s="232" t="str">
        <f t="shared" ref="Q11:Q34" si="9">IF(ISNUMBER(A11),RANK(AJ11,$AJ$10:$AJ$34),"")</f>
        <v/>
      </c>
      <c r="R11" s="93"/>
      <c r="S11" s="95"/>
      <c r="T11" s="235"/>
      <c r="U11" s="452"/>
      <c r="V11" s="458"/>
      <c r="W11" s="437"/>
      <c r="X11" s="187" t="str">
        <f t="shared" si="5"/>
        <v/>
      </c>
      <c r="Y11" s="41" t="str">
        <f t="shared" ref="Y11:Y34" si="10">IF(A11,FLOOR(IF(X11="M",N11/VLOOKUP(I11,BODY,3),N11/VLOOKUP(I11,BODY,9)),1),"")</f>
        <v/>
      </c>
      <c r="Z11" s="41" t="str">
        <f t="shared" ref="Z11:Z34" si="11">IF(A11,FLOOR(IF(X11="M",O11/VLOOKUP(I11,BODY,3),O11/VLOOKUP(I11,BODY,9)),1),"")</f>
        <v/>
      </c>
      <c r="AA11" s="41" t="str">
        <f t="shared" ref="AA11:AA34" si="12">IF(A11,FLOOR(IF(X11="M",P11/VLOOKUP(I11,BODY,3),P11/VLOOKUP(I11,BODY,9)),1),"")</f>
        <v/>
      </c>
      <c r="AB11" s="41" t="str">
        <f t="shared" ref="AB11:AB34" si="13">IF(A11,FLOOR(IF(X11="M",R11/VLOOKUP(I11,BODY,3),R11/VLOOKUP(I11,BODY,9)),1),"")</f>
        <v/>
      </c>
      <c r="AC11" s="41" t="str">
        <f t="shared" ref="AC11:AC34" si="14">IF(A11,FLOOR(IF(X11="M",S11/VLOOKUP(I11,BODY,3),S11/VLOOKUP(I11,BODY,9)),1),"")</f>
        <v/>
      </c>
      <c r="AD11" s="41" t="str">
        <f t="shared" ref="AD11:AD34" si="15">IF(A11,FLOOR(IF(X11="M",T11/VLOOKUP(I11,BODY,3),T11/VLOOKUP(I11,BODY,9)),1),"")</f>
        <v/>
      </c>
      <c r="AE11" s="41">
        <f t="shared" ref="AE11:AE34" si="16">IF(ISERR(LARGE(Y11:AD11,2)),0,LARGE(Y11:AD11,2))</f>
        <v>0</v>
      </c>
      <c r="AF11" s="41">
        <f t="shared" ref="AF11:AF34" si="17">IF(ISERR(LARGE(Y11:AD11,3)),0,LARGE(Y11:AD11,3))</f>
        <v>0</v>
      </c>
      <c r="AG11" s="41">
        <f t="shared" ref="AG11:AG34" si="18">24-RANK(AE11,$AE$10:$AE$34)</f>
        <v>23</v>
      </c>
      <c r="AH11" s="41">
        <f t="shared" ref="AH11:AH34" si="19">24-RANK(AF11,$AF$10:$AF$34)</f>
        <v>23</v>
      </c>
      <c r="AI11" s="41">
        <f t="shared" ref="AI11:AI34" si="20">AG11/100+AH11/10000</f>
        <v>0.23230000000000001</v>
      </c>
      <c r="AJ11" s="41">
        <f t="shared" ref="AJ11:AJ34" si="21">MAX(Y11:AA11)+AO11</f>
        <v>0.23230000000000001</v>
      </c>
      <c r="AK11" s="41">
        <f t="shared" ref="AK11:AK34" si="22">IF(ISERR(LARGE(Y11:AA11,2)),0,LARGE(Y11:AA11,2))</f>
        <v>0</v>
      </c>
      <c r="AL11" s="41">
        <f t="shared" ref="AL11:AL34" si="23">IF(ISERR(LARGE(Y11:AA11,3)),0,LARGE(Y11:AA11,3))</f>
        <v>0</v>
      </c>
      <c r="AM11" s="41">
        <f t="shared" ref="AM11:AM34" si="24">24-RANK(AK11,$AK$10:$AK$34)</f>
        <v>23</v>
      </c>
      <c r="AN11" s="41">
        <f t="shared" ref="AN11:AN34" si="25">24-RANK(AL11,$AL$10:$AL$34)</f>
        <v>23</v>
      </c>
      <c r="AO11" s="41">
        <f t="shared" ref="AO11:AO34" si="26">AM11/100+AN11/10000</f>
        <v>0.23230000000000001</v>
      </c>
    </row>
    <row r="12" spans="1:41" ht="19.899999999999999" customHeight="1" x14ac:dyDescent="0.2">
      <c r="A12" s="19"/>
      <c r="B12" s="89"/>
      <c r="C12" s="136" t="str">
        <f t="shared" si="6"/>
        <v/>
      </c>
      <c r="D12" s="136" t="str">
        <f t="shared" si="0"/>
        <v/>
      </c>
      <c r="E12" s="414" t="str">
        <f t="shared" si="1"/>
        <v/>
      </c>
      <c r="F12" s="415"/>
      <c r="G12" s="259" t="str">
        <f t="shared" si="2"/>
        <v/>
      </c>
      <c r="H12" s="90" t="str">
        <f t="shared" si="3"/>
        <v/>
      </c>
      <c r="I12" s="91" t="str">
        <f t="shared" si="4"/>
        <v/>
      </c>
      <c r="J12" s="210"/>
      <c r="K12" s="122" t="str">
        <f t="shared" si="7"/>
        <v/>
      </c>
      <c r="L12" s="185" t="str">
        <f t="shared" si="8"/>
        <v/>
      </c>
      <c r="M12" s="92"/>
      <c r="N12" s="93"/>
      <c r="O12" s="95"/>
      <c r="P12" s="95"/>
      <c r="Q12" s="232" t="str">
        <f t="shared" si="9"/>
        <v/>
      </c>
      <c r="R12" s="93"/>
      <c r="S12" s="95"/>
      <c r="T12" s="235"/>
      <c r="U12" s="452"/>
      <c r="V12" s="458"/>
      <c r="W12" s="437"/>
      <c r="X12" s="187" t="str">
        <f t="shared" si="5"/>
        <v/>
      </c>
      <c r="Y12" s="41" t="str">
        <f t="shared" si="10"/>
        <v/>
      </c>
      <c r="Z12" s="41" t="str">
        <f t="shared" si="11"/>
        <v/>
      </c>
      <c r="AA12" s="41" t="str">
        <f t="shared" si="12"/>
        <v/>
      </c>
      <c r="AB12" s="41" t="str">
        <f t="shared" si="13"/>
        <v/>
      </c>
      <c r="AC12" s="41" t="str">
        <f t="shared" si="14"/>
        <v/>
      </c>
      <c r="AD12" s="41" t="str">
        <f t="shared" si="15"/>
        <v/>
      </c>
      <c r="AE12" s="41">
        <f t="shared" si="16"/>
        <v>0</v>
      </c>
      <c r="AF12" s="41">
        <f t="shared" si="17"/>
        <v>0</v>
      </c>
      <c r="AG12" s="41">
        <f t="shared" si="18"/>
        <v>23</v>
      </c>
      <c r="AH12" s="41">
        <f t="shared" si="19"/>
        <v>23</v>
      </c>
      <c r="AI12" s="41">
        <f t="shared" si="20"/>
        <v>0.23230000000000001</v>
      </c>
      <c r="AJ12" s="41">
        <f t="shared" si="21"/>
        <v>0.23230000000000001</v>
      </c>
      <c r="AK12" s="41">
        <f t="shared" si="22"/>
        <v>0</v>
      </c>
      <c r="AL12" s="41">
        <f t="shared" si="23"/>
        <v>0</v>
      </c>
      <c r="AM12" s="41">
        <f t="shared" si="24"/>
        <v>23</v>
      </c>
      <c r="AN12" s="41">
        <f t="shared" si="25"/>
        <v>23</v>
      </c>
      <c r="AO12" s="41">
        <f t="shared" si="26"/>
        <v>0.23230000000000001</v>
      </c>
    </row>
    <row r="13" spans="1:41" ht="19.899999999999999" customHeight="1" x14ac:dyDescent="0.2">
      <c r="A13" s="19"/>
      <c r="B13" s="89"/>
      <c r="C13" s="136" t="str">
        <f t="shared" si="6"/>
        <v/>
      </c>
      <c r="D13" s="136" t="str">
        <f t="shared" si="0"/>
        <v/>
      </c>
      <c r="E13" s="414" t="str">
        <f t="shared" si="1"/>
        <v/>
      </c>
      <c r="F13" s="415"/>
      <c r="G13" s="253" t="str">
        <f t="shared" si="2"/>
        <v/>
      </c>
      <c r="H13" s="99" t="str">
        <f t="shared" si="3"/>
        <v/>
      </c>
      <c r="I13" s="91" t="str">
        <f t="shared" si="4"/>
        <v/>
      </c>
      <c r="J13" s="210"/>
      <c r="K13" s="122" t="str">
        <f t="shared" si="7"/>
        <v/>
      </c>
      <c r="L13" s="185" t="str">
        <f t="shared" si="8"/>
        <v/>
      </c>
      <c r="M13" s="92"/>
      <c r="N13" s="93"/>
      <c r="O13" s="95"/>
      <c r="P13" s="95"/>
      <c r="Q13" s="232" t="str">
        <f t="shared" si="9"/>
        <v/>
      </c>
      <c r="R13" s="93"/>
      <c r="S13" s="95"/>
      <c r="T13" s="235"/>
      <c r="U13" s="452"/>
      <c r="V13" s="458"/>
      <c r="W13" s="437"/>
      <c r="X13" s="187" t="str">
        <f t="shared" si="5"/>
        <v/>
      </c>
      <c r="Y13" s="41" t="str">
        <f t="shared" si="10"/>
        <v/>
      </c>
      <c r="Z13" s="41" t="str">
        <f t="shared" si="11"/>
        <v/>
      </c>
      <c r="AA13" s="41" t="str">
        <f t="shared" si="12"/>
        <v/>
      </c>
      <c r="AB13" s="41" t="str">
        <f t="shared" si="13"/>
        <v/>
      </c>
      <c r="AC13" s="41" t="str">
        <f t="shared" si="14"/>
        <v/>
      </c>
      <c r="AD13" s="41" t="str">
        <f t="shared" si="15"/>
        <v/>
      </c>
      <c r="AE13" s="41">
        <f t="shared" si="16"/>
        <v>0</v>
      </c>
      <c r="AF13" s="41">
        <f t="shared" si="17"/>
        <v>0</v>
      </c>
      <c r="AG13" s="41">
        <f t="shared" si="18"/>
        <v>23</v>
      </c>
      <c r="AH13" s="41">
        <f t="shared" si="19"/>
        <v>23</v>
      </c>
      <c r="AI13" s="41">
        <f t="shared" si="20"/>
        <v>0.23230000000000001</v>
      </c>
      <c r="AJ13" s="41">
        <f t="shared" si="21"/>
        <v>0.23230000000000001</v>
      </c>
      <c r="AK13" s="41">
        <f t="shared" si="22"/>
        <v>0</v>
      </c>
      <c r="AL13" s="41">
        <f t="shared" si="23"/>
        <v>0</v>
      </c>
      <c r="AM13" s="41">
        <f t="shared" si="24"/>
        <v>23</v>
      </c>
      <c r="AN13" s="41">
        <f t="shared" si="25"/>
        <v>23</v>
      </c>
      <c r="AO13" s="41">
        <f t="shared" si="26"/>
        <v>0.23230000000000001</v>
      </c>
    </row>
    <row r="14" spans="1:41" ht="19.899999999999999" customHeight="1" x14ac:dyDescent="0.2">
      <c r="A14" s="19"/>
      <c r="B14" s="89"/>
      <c r="C14" s="136" t="str">
        <f t="shared" si="6"/>
        <v/>
      </c>
      <c r="D14" s="136" t="str">
        <f t="shared" si="0"/>
        <v/>
      </c>
      <c r="E14" s="414" t="str">
        <f t="shared" si="1"/>
        <v/>
      </c>
      <c r="F14" s="415"/>
      <c r="G14" s="261" t="str">
        <f t="shared" si="2"/>
        <v/>
      </c>
      <c r="H14" s="26" t="str">
        <f t="shared" si="3"/>
        <v/>
      </c>
      <c r="I14" s="101" t="str">
        <f t="shared" si="4"/>
        <v/>
      </c>
      <c r="J14" s="213"/>
      <c r="K14" s="123" t="str">
        <f t="shared" si="7"/>
        <v/>
      </c>
      <c r="L14" s="230" t="str">
        <f t="shared" si="8"/>
        <v/>
      </c>
      <c r="M14" s="92"/>
      <c r="N14" s="93"/>
      <c r="O14" s="95"/>
      <c r="P14" s="95"/>
      <c r="Q14" s="232" t="str">
        <f t="shared" si="9"/>
        <v/>
      </c>
      <c r="R14" s="93"/>
      <c r="S14" s="95"/>
      <c r="T14" s="235"/>
      <c r="U14" s="452"/>
      <c r="V14" s="458"/>
      <c r="W14" s="437"/>
      <c r="X14" s="187" t="str">
        <f t="shared" si="5"/>
        <v/>
      </c>
      <c r="Y14" s="41" t="str">
        <f t="shared" si="10"/>
        <v/>
      </c>
      <c r="Z14" s="41" t="str">
        <f t="shared" si="11"/>
        <v/>
      </c>
      <c r="AA14" s="41" t="str">
        <f t="shared" si="12"/>
        <v/>
      </c>
      <c r="AB14" s="41" t="str">
        <f t="shared" si="13"/>
        <v/>
      </c>
      <c r="AC14" s="41" t="str">
        <f t="shared" si="14"/>
        <v/>
      </c>
      <c r="AD14" s="41" t="str">
        <f t="shared" si="15"/>
        <v/>
      </c>
      <c r="AE14" s="41">
        <f t="shared" si="16"/>
        <v>0</v>
      </c>
      <c r="AF14" s="41">
        <f t="shared" si="17"/>
        <v>0</v>
      </c>
      <c r="AG14" s="41">
        <f t="shared" si="18"/>
        <v>23</v>
      </c>
      <c r="AH14" s="41">
        <f t="shared" si="19"/>
        <v>23</v>
      </c>
      <c r="AI14" s="41">
        <f t="shared" si="20"/>
        <v>0.23230000000000001</v>
      </c>
      <c r="AJ14" s="41">
        <f t="shared" si="21"/>
        <v>0.23230000000000001</v>
      </c>
      <c r="AK14" s="41">
        <f t="shared" si="22"/>
        <v>0</v>
      </c>
      <c r="AL14" s="41">
        <f t="shared" si="23"/>
        <v>0</v>
      </c>
      <c r="AM14" s="41">
        <f t="shared" si="24"/>
        <v>23</v>
      </c>
      <c r="AN14" s="41">
        <f t="shared" si="25"/>
        <v>23</v>
      </c>
      <c r="AO14" s="41">
        <f t="shared" si="26"/>
        <v>0.23230000000000001</v>
      </c>
    </row>
    <row r="15" spans="1:41" ht="19.899999999999999" customHeight="1" x14ac:dyDescent="0.2">
      <c r="A15" s="19"/>
      <c r="B15" s="89"/>
      <c r="C15" s="136" t="str">
        <f t="shared" si="6"/>
        <v/>
      </c>
      <c r="D15" s="136" t="str">
        <f t="shared" si="0"/>
        <v/>
      </c>
      <c r="E15" s="414" t="str">
        <f t="shared" si="1"/>
        <v/>
      </c>
      <c r="F15" s="415"/>
      <c r="G15" s="259" t="str">
        <f t="shared" si="2"/>
        <v/>
      </c>
      <c r="H15" s="90" t="str">
        <f t="shared" si="3"/>
        <v/>
      </c>
      <c r="I15" s="91" t="str">
        <f t="shared" si="4"/>
        <v/>
      </c>
      <c r="J15" s="210"/>
      <c r="K15" s="122" t="str">
        <f t="shared" si="7"/>
        <v/>
      </c>
      <c r="L15" s="185" t="str">
        <f t="shared" si="8"/>
        <v/>
      </c>
      <c r="M15" s="92"/>
      <c r="N15" s="93"/>
      <c r="O15" s="95"/>
      <c r="P15" s="95"/>
      <c r="Q15" s="232" t="str">
        <f t="shared" si="9"/>
        <v/>
      </c>
      <c r="R15" s="93"/>
      <c r="S15" s="95"/>
      <c r="T15" s="235"/>
      <c r="U15" s="452"/>
      <c r="V15" s="458"/>
      <c r="W15" s="437"/>
      <c r="X15" s="187" t="str">
        <f t="shared" si="5"/>
        <v/>
      </c>
      <c r="Y15" s="41" t="str">
        <f t="shared" si="10"/>
        <v/>
      </c>
      <c r="Z15" s="41" t="str">
        <f t="shared" si="11"/>
        <v/>
      </c>
      <c r="AA15" s="41" t="str">
        <f t="shared" si="12"/>
        <v/>
      </c>
      <c r="AB15" s="41" t="str">
        <f t="shared" si="13"/>
        <v/>
      </c>
      <c r="AC15" s="41" t="str">
        <f t="shared" si="14"/>
        <v/>
      </c>
      <c r="AD15" s="41" t="str">
        <f t="shared" si="15"/>
        <v/>
      </c>
      <c r="AE15" s="41">
        <f t="shared" si="16"/>
        <v>0</v>
      </c>
      <c r="AF15" s="41">
        <f t="shared" si="17"/>
        <v>0</v>
      </c>
      <c r="AG15" s="41">
        <f t="shared" si="18"/>
        <v>23</v>
      </c>
      <c r="AH15" s="41">
        <f t="shared" si="19"/>
        <v>23</v>
      </c>
      <c r="AI15" s="41">
        <f t="shared" si="20"/>
        <v>0.23230000000000001</v>
      </c>
      <c r="AJ15" s="41">
        <f t="shared" si="21"/>
        <v>0.23230000000000001</v>
      </c>
      <c r="AK15" s="41">
        <f t="shared" si="22"/>
        <v>0</v>
      </c>
      <c r="AL15" s="41">
        <f t="shared" si="23"/>
        <v>0</v>
      </c>
      <c r="AM15" s="41">
        <f t="shared" si="24"/>
        <v>23</v>
      </c>
      <c r="AN15" s="41">
        <f t="shared" si="25"/>
        <v>23</v>
      </c>
      <c r="AO15" s="41">
        <f t="shared" si="26"/>
        <v>0.23230000000000001</v>
      </c>
    </row>
    <row r="16" spans="1:41" ht="19.899999999999999" customHeight="1" x14ac:dyDescent="0.2">
      <c r="A16" s="19"/>
      <c r="B16" s="89"/>
      <c r="C16" s="136" t="str">
        <f t="shared" si="6"/>
        <v/>
      </c>
      <c r="D16" s="136" t="str">
        <f t="shared" si="0"/>
        <v/>
      </c>
      <c r="E16" s="414" t="str">
        <f t="shared" si="1"/>
        <v/>
      </c>
      <c r="F16" s="415"/>
      <c r="G16" s="259" t="str">
        <f t="shared" si="2"/>
        <v/>
      </c>
      <c r="H16" s="90" t="str">
        <f t="shared" si="3"/>
        <v/>
      </c>
      <c r="I16" s="102" t="str">
        <f t="shared" si="4"/>
        <v/>
      </c>
      <c r="J16" s="210"/>
      <c r="K16" s="122" t="str">
        <f t="shared" si="7"/>
        <v/>
      </c>
      <c r="L16" s="185" t="str">
        <f t="shared" si="8"/>
        <v/>
      </c>
      <c r="M16" s="92"/>
      <c r="N16" s="93"/>
      <c r="O16" s="95"/>
      <c r="P16" s="95"/>
      <c r="Q16" s="232" t="str">
        <f t="shared" si="9"/>
        <v/>
      </c>
      <c r="R16" s="93"/>
      <c r="S16" s="95"/>
      <c r="T16" s="235"/>
      <c r="U16" s="452"/>
      <c r="V16" s="458"/>
      <c r="W16" s="437"/>
      <c r="X16" s="187" t="str">
        <f t="shared" si="5"/>
        <v/>
      </c>
      <c r="Y16" s="41" t="str">
        <f t="shared" si="10"/>
        <v/>
      </c>
      <c r="Z16" s="41" t="str">
        <f t="shared" si="11"/>
        <v/>
      </c>
      <c r="AA16" s="41" t="str">
        <f t="shared" si="12"/>
        <v/>
      </c>
      <c r="AB16" s="41" t="str">
        <f t="shared" si="13"/>
        <v/>
      </c>
      <c r="AC16" s="41" t="str">
        <f t="shared" si="14"/>
        <v/>
      </c>
      <c r="AD16" s="41" t="str">
        <f t="shared" si="15"/>
        <v/>
      </c>
      <c r="AE16" s="41">
        <f t="shared" si="16"/>
        <v>0</v>
      </c>
      <c r="AF16" s="41">
        <f t="shared" si="17"/>
        <v>0</v>
      </c>
      <c r="AG16" s="41">
        <f t="shared" si="18"/>
        <v>23</v>
      </c>
      <c r="AH16" s="41">
        <f t="shared" si="19"/>
        <v>23</v>
      </c>
      <c r="AI16" s="41">
        <f t="shared" si="20"/>
        <v>0.23230000000000001</v>
      </c>
      <c r="AJ16" s="41">
        <f t="shared" si="21"/>
        <v>0.23230000000000001</v>
      </c>
      <c r="AK16" s="41">
        <f t="shared" si="22"/>
        <v>0</v>
      </c>
      <c r="AL16" s="41">
        <f t="shared" si="23"/>
        <v>0</v>
      </c>
      <c r="AM16" s="41">
        <f t="shared" si="24"/>
        <v>23</v>
      </c>
      <c r="AN16" s="41">
        <f t="shared" si="25"/>
        <v>23</v>
      </c>
      <c r="AO16" s="41">
        <f t="shared" si="26"/>
        <v>0.23230000000000001</v>
      </c>
    </row>
    <row r="17" spans="1:41" ht="19.899999999999999" customHeight="1" x14ac:dyDescent="0.2">
      <c r="A17" s="19"/>
      <c r="B17" s="89"/>
      <c r="C17" s="136" t="str">
        <f t="shared" si="6"/>
        <v/>
      </c>
      <c r="D17" s="136" t="str">
        <f t="shared" si="0"/>
        <v/>
      </c>
      <c r="E17" s="414" t="str">
        <f t="shared" si="1"/>
        <v/>
      </c>
      <c r="F17" s="415"/>
      <c r="G17" s="259" t="str">
        <f t="shared" si="2"/>
        <v/>
      </c>
      <c r="H17" s="90" t="str">
        <f t="shared" si="3"/>
        <v/>
      </c>
      <c r="I17" s="102" t="str">
        <f t="shared" si="4"/>
        <v/>
      </c>
      <c r="J17" s="210"/>
      <c r="K17" s="122" t="str">
        <f t="shared" si="7"/>
        <v/>
      </c>
      <c r="L17" s="185" t="str">
        <f t="shared" si="8"/>
        <v/>
      </c>
      <c r="M17" s="92"/>
      <c r="N17" s="93"/>
      <c r="O17" s="95"/>
      <c r="P17" s="95"/>
      <c r="Q17" s="232" t="str">
        <f t="shared" si="9"/>
        <v/>
      </c>
      <c r="R17" s="93"/>
      <c r="S17" s="95"/>
      <c r="T17" s="235"/>
      <c r="U17" s="452"/>
      <c r="V17" s="458"/>
      <c r="W17" s="437"/>
      <c r="X17" s="187" t="str">
        <f t="shared" si="5"/>
        <v/>
      </c>
      <c r="Y17" s="41" t="str">
        <f t="shared" si="10"/>
        <v/>
      </c>
      <c r="Z17" s="41" t="str">
        <f t="shared" si="11"/>
        <v/>
      </c>
      <c r="AA17" s="41" t="str">
        <f t="shared" si="12"/>
        <v/>
      </c>
      <c r="AB17" s="41" t="str">
        <f t="shared" si="13"/>
        <v/>
      </c>
      <c r="AC17" s="41" t="str">
        <f t="shared" si="14"/>
        <v/>
      </c>
      <c r="AD17" s="41" t="str">
        <f t="shared" si="15"/>
        <v/>
      </c>
      <c r="AE17" s="41">
        <f t="shared" si="16"/>
        <v>0</v>
      </c>
      <c r="AF17" s="41">
        <f t="shared" si="17"/>
        <v>0</v>
      </c>
      <c r="AG17" s="41">
        <f t="shared" si="18"/>
        <v>23</v>
      </c>
      <c r="AH17" s="41">
        <f t="shared" si="19"/>
        <v>23</v>
      </c>
      <c r="AI17" s="41">
        <f t="shared" si="20"/>
        <v>0.23230000000000001</v>
      </c>
      <c r="AJ17" s="41">
        <f t="shared" si="21"/>
        <v>0.23230000000000001</v>
      </c>
      <c r="AK17" s="41">
        <f t="shared" si="22"/>
        <v>0</v>
      </c>
      <c r="AL17" s="41">
        <f t="shared" si="23"/>
        <v>0</v>
      </c>
      <c r="AM17" s="41">
        <f t="shared" si="24"/>
        <v>23</v>
      </c>
      <c r="AN17" s="41">
        <f t="shared" si="25"/>
        <v>23</v>
      </c>
      <c r="AO17" s="41">
        <f t="shared" si="26"/>
        <v>0.23230000000000001</v>
      </c>
    </row>
    <row r="18" spans="1:41" ht="19.899999999999999" customHeight="1" x14ac:dyDescent="0.2">
      <c r="A18" s="19"/>
      <c r="B18" s="89"/>
      <c r="C18" s="136" t="str">
        <f t="shared" si="6"/>
        <v/>
      </c>
      <c r="D18" s="136" t="str">
        <f t="shared" si="0"/>
        <v/>
      </c>
      <c r="E18" s="414" t="str">
        <f t="shared" si="1"/>
        <v/>
      </c>
      <c r="F18" s="415"/>
      <c r="G18" s="259" t="str">
        <f t="shared" si="2"/>
        <v/>
      </c>
      <c r="H18" s="90" t="str">
        <f t="shared" si="3"/>
        <v/>
      </c>
      <c r="I18" s="102" t="str">
        <f t="shared" si="4"/>
        <v/>
      </c>
      <c r="J18" s="210"/>
      <c r="K18" s="122" t="str">
        <f t="shared" si="7"/>
        <v/>
      </c>
      <c r="L18" s="185" t="str">
        <f t="shared" si="8"/>
        <v/>
      </c>
      <c r="M18" s="92"/>
      <c r="N18" s="93"/>
      <c r="O18" s="95"/>
      <c r="P18" s="95"/>
      <c r="Q18" s="232" t="str">
        <f t="shared" si="9"/>
        <v/>
      </c>
      <c r="R18" s="93"/>
      <c r="S18" s="95"/>
      <c r="T18" s="235"/>
      <c r="U18" s="452"/>
      <c r="V18" s="458"/>
      <c r="W18" s="437"/>
      <c r="X18" s="187" t="str">
        <f t="shared" si="5"/>
        <v/>
      </c>
      <c r="Y18" s="41" t="str">
        <f t="shared" si="10"/>
        <v/>
      </c>
      <c r="Z18" s="41" t="str">
        <f t="shared" si="11"/>
        <v/>
      </c>
      <c r="AA18" s="41" t="str">
        <f t="shared" si="12"/>
        <v/>
      </c>
      <c r="AB18" s="41" t="str">
        <f t="shared" si="13"/>
        <v/>
      </c>
      <c r="AC18" s="41" t="str">
        <f t="shared" si="14"/>
        <v/>
      </c>
      <c r="AD18" s="41" t="str">
        <f t="shared" si="15"/>
        <v/>
      </c>
      <c r="AE18" s="41">
        <f t="shared" si="16"/>
        <v>0</v>
      </c>
      <c r="AF18" s="41">
        <f t="shared" si="17"/>
        <v>0</v>
      </c>
      <c r="AG18" s="41">
        <f t="shared" si="18"/>
        <v>23</v>
      </c>
      <c r="AH18" s="41">
        <f t="shared" si="19"/>
        <v>23</v>
      </c>
      <c r="AI18" s="41">
        <f t="shared" si="20"/>
        <v>0.23230000000000001</v>
      </c>
      <c r="AJ18" s="41">
        <f t="shared" si="21"/>
        <v>0.23230000000000001</v>
      </c>
      <c r="AK18" s="41">
        <f t="shared" si="22"/>
        <v>0</v>
      </c>
      <c r="AL18" s="41">
        <f t="shared" si="23"/>
        <v>0</v>
      </c>
      <c r="AM18" s="41">
        <f t="shared" si="24"/>
        <v>23</v>
      </c>
      <c r="AN18" s="41">
        <f t="shared" si="25"/>
        <v>23</v>
      </c>
      <c r="AO18" s="41">
        <f t="shared" si="26"/>
        <v>0.23230000000000001</v>
      </c>
    </row>
    <row r="19" spans="1:41" ht="19.899999999999999" customHeight="1" x14ac:dyDescent="0.2">
      <c r="A19" s="19"/>
      <c r="B19" s="89"/>
      <c r="C19" s="136" t="str">
        <f t="shared" si="6"/>
        <v/>
      </c>
      <c r="D19" s="136" t="str">
        <f t="shared" si="0"/>
        <v/>
      </c>
      <c r="E19" s="414" t="str">
        <f t="shared" si="1"/>
        <v/>
      </c>
      <c r="F19" s="415"/>
      <c r="G19" s="261" t="str">
        <f t="shared" si="2"/>
        <v/>
      </c>
      <c r="H19" s="26" t="str">
        <f t="shared" si="3"/>
        <v/>
      </c>
      <c r="I19" s="101" t="str">
        <f t="shared" si="4"/>
        <v/>
      </c>
      <c r="J19" s="213"/>
      <c r="K19" s="123" t="str">
        <f t="shared" si="7"/>
        <v/>
      </c>
      <c r="L19" s="230" t="str">
        <f t="shared" si="8"/>
        <v/>
      </c>
      <c r="M19" s="92"/>
      <c r="N19" s="93"/>
      <c r="O19" s="95"/>
      <c r="P19" s="95"/>
      <c r="Q19" s="232" t="str">
        <f t="shared" si="9"/>
        <v/>
      </c>
      <c r="R19" s="93"/>
      <c r="S19" s="95"/>
      <c r="T19" s="235"/>
      <c r="U19" s="452"/>
      <c r="V19" s="458"/>
      <c r="W19" s="437"/>
      <c r="X19" s="187" t="str">
        <f t="shared" si="5"/>
        <v/>
      </c>
      <c r="Y19" s="41" t="str">
        <f t="shared" si="10"/>
        <v/>
      </c>
      <c r="Z19" s="41" t="str">
        <f t="shared" si="11"/>
        <v/>
      </c>
      <c r="AA19" s="41" t="str">
        <f t="shared" si="12"/>
        <v/>
      </c>
      <c r="AB19" s="41" t="str">
        <f t="shared" si="13"/>
        <v/>
      </c>
      <c r="AC19" s="41" t="str">
        <f t="shared" si="14"/>
        <v/>
      </c>
      <c r="AD19" s="41" t="str">
        <f t="shared" si="15"/>
        <v/>
      </c>
      <c r="AE19" s="41">
        <f t="shared" si="16"/>
        <v>0</v>
      </c>
      <c r="AF19" s="41">
        <f t="shared" si="17"/>
        <v>0</v>
      </c>
      <c r="AG19" s="41">
        <f t="shared" si="18"/>
        <v>23</v>
      </c>
      <c r="AH19" s="41">
        <f t="shared" si="19"/>
        <v>23</v>
      </c>
      <c r="AI19" s="41">
        <f t="shared" si="20"/>
        <v>0.23230000000000001</v>
      </c>
      <c r="AJ19" s="41">
        <f t="shared" si="21"/>
        <v>0.23230000000000001</v>
      </c>
      <c r="AK19" s="41">
        <f t="shared" si="22"/>
        <v>0</v>
      </c>
      <c r="AL19" s="41">
        <f t="shared" si="23"/>
        <v>0</v>
      </c>
      <c r="AM19" s="41">
        <f t="shared" si="24"/>
        <v>23</v>
      </c>
      <c r="AN19" s="41">
        <f t="shared" si="25"/>
        <v>23</v>
      </c>
      <c r="AO19" s="41">
        <f t="shared" si="26"/>
        <v>0.23230000000000001</v>
      </c>
    </row>
    <row r="20" spans="1:41" ht="19.899999999999999" customHeight="1" x14ac:dyDescent="0.2">
      <c r="A20" s="19"/>
      <c r="B20" s="89"/>
      <c r="C20" s="136" t="str">
        <f t="shared" si="6"/>
        <v/>
      </c>
      <c r="D20" s="136" t="str">
        <f t="shared" si="0"/>
        <v/>
      </c>
      <c r="E20" s="414" t="str">
        <f t="shared" si="1"/>
        <v/>
      </c>
      <c r="F20" s="415"/>
      <c r="G20" s="253" t="str">
        <f t="shared" si="2"/>
        <v/>
      </c>
      <c r="H20" s="99" t="str">
        <f t="shared" si="3"/>
        <v/>
      </c>
      <c r="I20" s="91" t="str">
        <f t="shared" si="4"/>
        <v/>
      </c>
      <c r="J20" s="210"/>
      <c r="K20" s="122" t="str">
        <f t="shared" si="7"/>
        <v/>
      </c>
      <c r="L20" s="185" t="str">
        <f t="shared" si="8"/>
        <v/>
      </c>
      <c r="M20" s="92"/>
      <c r="N20" s="93"/>
      <c r="O20" s="95"/>
      <c r="P20" s="95"/>
      <c r="Q20" s="232" t="str">
        <f t="shared" si="9"/>
        <v/>
      </c>
      <c r="R20" s="93"/>
      <c r="S20" s="95"/>
      <c r="T20" s="235"/>
      <c r="U20" s="453"/>
      <c r="V20" s="459"/>
      <c r="W20" s="438"/>
      <c r="X20" s="187" t="str">
        <f t="shared" si="5"/>
        <v/>
      </c>
      <c r="Y20" s="41" t="str">
        <f t="shared" si="10"/>
        <v/>
      </c>
      <c r="Z20" s="41" t="str">
        <f t="shared" si="11"/>
        <v/>
      </c>
      <c r="AA20" s="41" t="str">
        <f t="shared" si="12"/>
        <v/>
      </c>
      <c r="AB20" s="41" t="str">
        <f t="shared" si="13"/>
        <v/>
      </c>
      <c r="AC20" s="41" t="str">
        <f t="shared" si="14"/>
        <v/>
      </c>
      <c r="AD20" s="41" t="str">
        <f t="shared" si="15"/>
        <v/>
      </c>
      <c r="AE20" s="41">
        <f t="shared" si="16"/>
        <v>0</v>
      </c>
      <c r="AF20" s="41">
        <f t="shared" si="17"/>
        <v>0</v>
      </c>
      <c r="AG20" s="41">
        <f t="shared" si="18"/>
        <v>23</v>
      </c>
      <c r="AH20" s="41">
        <f t="shared" si="19"/>
        <v>23</v>
      </c>
      <c r="AI20" s="41">
        <f t="shared" si="20"/>
        <v>0.23230000000000001</v>
      </c>
      <c r="AJ20" s="41">
        <f t="shared" si="21"/>
        <v>0.23230000000000001</v>
      </c>
      <c r="AK20" s="41">
        <f t="shared" si="22"/>
        <v>0</v>
      </c>
      <c r="AL20" s="41">
        <f t="shared" si="23"/>
        <v>0</v>
      </c>
      <c r="AM20" s="41">
        <f t="shared" si="24"/>
        <v>23</v>
      </c>
      <c r="AN20" s="41">
        <f t="shared" si="25"/>
        <v>23</v>
      </c>
      <c r="AO20" s="41">
        <f t="shared" si="26"/>
        <v>0.23230000000000001</v>
      </c>
    </row>
    <row r="21" spans="1:41" ht="19.899999999999999" customHeight="1" thickBot="1" x14ac:dyDescent="0.25">
      <c r="A21" s="19"/>
      <c r="B21" s="89"/>
      <c r="C21" s="136" t="str">
        <f t="shared" si="6"/>
        <v/>
      </c>
      <c r="D21" s="136" t="str">
        <f t="shared" si="0"/>
        <v/>
      </c>
      <c r="E21" s="414" t="str">
        <f t="shared" si="1"/>
        <v/>
      </c>
      <c r="F21" s="415"/>
      <c r="G21" s="261" t="str">
        <f t="shared" si="2"/>
        <v/>
      </c>
      <c r="H21" s="26" t="str">
        <f t="shared" si="3"/>
        <v/>
      </c>
      <c r="I21" s="101" t="str">
        <f t="shared" si="4"/>
        <v/>
      </c>
      <c r="J21" s="213"/>
      <c r="K21" s="123" t="str">
        <f t="shared" si="7"/>
        <v/>
      </c>
      <c r="L21" s="230" t="str">
        <f t="shared" si="8"/>
        <v/>
      </c>
      <c r="M21" s="92"/>
      <c r="N21" s="93"/>
      <c r="O21" s="95"/>
      <c r="P21" s="95"/>
      <c r="Q21" s="232" t="str">
        <f t="shared" si="9"/>
        <v/>
      </c>
      <c r="R21" s="93"/>
      <c r="S21" s="95"/>
      <c r="T21" s="235"/>
      <c r="U21" s="454"/>
      <c r="V21" s="460"/>
      <c r="W21" s="439"/>
      <c r="X21" s="187" t="str">
        <f t="shared" si="5"/>
        <v/>
      </c>
      <c r="Y21" s="41" t="str">
        <f t="shared" si="10"/>
        <v/>
      </c>
      <c r="Z21" s="41" t="str">
        <f t="shared" si="11"/>
        <v/>
      </c>
      <c r="AA21" s="41" t="str">
        <f t="shared" si="12"/>
        <v/>
      </c>
      <c r="AB21" s="41" t="str">
        <f t="shared" si="13"/>
        <v/>
      </c>
      <c r="AC21" s="41" t="str">
        <f t="shared" si="14"/>
        <v/>
      </c>
      <c r="AD21" s="41" t="str">
        <f t="shared" si="15"/>
        <v/>
      </c>
      <c r="AE21" s="41">
        <f t="shared" si="16"/>
        <v>0</v>
      </c>
      <c r="AF21" s="41">
        <f t="shared" si="17"/>
        <v>0</v>
      </c>
      <c r="AG21" s="41">
        <f t="shared" si="18"/>
        <v>23</v>
      </c>
      <c r="AH21" s="41">
        <f t="shared" si="19"/>
        <v>23</v>
      </c>
      <c r="AI21" s="41">
        <f t="shared" si="20"/>
        <v>0.23230000000000001</v>
      </c>
      <c r="AJ21" s="41">
        <f t="shared" si="21"/>
        <v>0.23230000000000001</v>
      </c>
      <c r="AK21" s="41">
        <f t="shared" si="22"/>
        <v>0</v>
      </c>
      <c r="AL21" s="41">
        <f t="shared" si="23"/>
        <v>0</v>
      </c>
      <c r="AM21" s="41">
        <f t="shared" si="24"/>
        <v>23</v>
      </c>
      <c r="AN21" s="41">
        <f t="shared" si="25"/>
        <v>23</v>
      </c>
      <c r="AO21" s="41">
        <f t="shared" si="26"/>
        <v>0.23230000000000001</v>
      </c>
    </row>
    <row r="22" spans="1:41" ht="19.899999999999999" customHeight="1" x14ac:dyDescent="0.2">
      <c r="A22" s="19"/>
      <c r="B22" s="89"/>
      <c r="C22" s="136" t="str">
        <f t="shared" si="6"/>
        <v/>
      </c>
      <c r="D22" s="136" t="str">
        <f t="shared" si="0"/>
        <v/>
      </c>
      <c r="E22" s="414" t="str">
        <f t="shared" si="1"/>
        <v/>
      </c>
      <c r="F22" s="415"/>
      <c r="G22" s="262" t="str">
        <f t="shared" si="2"/>
        <v/>
      </c>
      <c r="H22" s="11" t="str">
        <f t="shared" si="3"/>
        <v/>
      </c>
      <c r="I22" s="91" t="str">
        <f t="shared" si="4"/>
        <v/>
      </c>
      <c r="J22" s="210"/>
      <c r="K22" s="122" t="str">
        <f t="shared" si="7"/>
        <v/>
      </c>
      <c r="L22" s="185" t="str">
        <f t="shared" si="8"/>
        <v/>
      </c>
      <c r="M22" s="92"/>
      <c r="N22" s="93"/>
      <c r="O22" s="95"/>
      <c r="P22" s="95"/>
      <c r="Q22" s="232" t="str">
        <f t="shared" si="9"/>
        <v/>
      </c>
      <c r="R22" s="93"/>
      <c r="S22" s="95"/>
      <c r="T22" s="235"/>
      <c r="U22" s="440" t="s">
        <v>17</v>
      </c>
      <c r="V22" s="441"/>
      <c r="W22" s="442"/>
      <c r="X22" s="187" t="str">
        <f t="shared" si="5"/>
        <v/>
      </c>
      <c r="Y22" s="41" t="str">
        <f t="shared" si="10"/>
        <v/>
      </c>
      <c r="Z22" s="41" t="str">
        <f t="shared" si="11"/>
        <v/>
      </c>
      <c r="AA22" s="41" t="str">
        <f t="shared" si="12"/>
        <v/>
      </c>
      <c r="AB22" s="41" t="str">
        <f t="shared" si="13"/>
        <v/>
      </c>
      <c r="AC22" s="41" t="str">
        <f t="shared" si="14"/>
        <v/>
      </c>
      <c r="AD22" s="41" t="str">
        <f t="shared" si="15"/>
        <v/>
      </c>
      <c r="AE22" s="41">
        <f t="shared" si="16"/>
        <v>0</v>
      </c>
      <c r="AF22" s="41">
        <f t="shared" si="17"/>
        <v>0</v>
      </c>
      <c r="AG22" s="41">
        <f t="shared" si="18"/>
        <v>23</v>
      </c>
      <c r="AH22" s="41">
        <f t="shared" si="19"/>
        <v>23</v>
      </c>
      <c r="AI22" s="41">
        <f t="shared" si="20"/>
        <v>0.23230000000000001</v>
      </c>
      <c r="AJ22" s="41">
        <f t="shared" si="21"/>
        <v>0.23230000000000001</v>
      </c>
      <c r="AK22" s="41">
        <f t="shared" si="22"/>
        <v>0</v>
      </c>
      <c r="AL22" s="41">
        <f t="shared" si="23"/>
        <v>0</v>
      </c>
      <c r="AM22" s="41">
        <f t="shared" si="24"/>
        <v>23</v>
      </c>
      <c r="AN22" s="41">
        <f t="shared" si="25"/>
        <v>23</v>
      </c>
      <c r="AO22" s="41">
        <f t="shared" si="26"/>
        <v>0.23230000000000001</v>
      </c>
    </row>
    <row r="23" spans="1:41" ht="19.899999999999999" customHeight="1" x14ac:dyDescent="0.2">
      <c r="A23" s="19"/>
      <c r="B23" s="89"/>
      <c r="C23" s="136" t="str">
        <f t="shared" si="6"/>
        <v/>
      </c>
      <c r="D23" s="136" t="str">
        <f t="shared" si="0"/>
        <v/>
      </c>
      <c r="E23" s="414" t="str">
        <f t="shared" si="1"/>
        <v/>
      </c>
      <c r="F23" s="415"/>
      <c r="G23" s="259" t="str">
        <f t="shared" si="2"/>
        <v/>
      </c>
      <c r="H23" s="90" t="str">
        <f t="shared" si="3"/>
        <v/>
      </c>
      <c r="I23" s="91" t="str">
        <f t="shared" si="4"/>
        <v/>
      </c>
      <c r="J23" s="210"/>
      <c r="K23" s="122" t="str">
        <f t="shared" si="7"/>
        <v/>
      </c>
      <c r="L23" s="185" t="str">
        <f t="shared" si="8"/>
        <v/>
      </c>
      <c r="M23" s="92"/>
      <c r="N23" s="93"/>
      <c r="O23" s="95"/>
      <c r="P23" s="95"/>
      <c r="Q23" s="232" t="str">
        <f t="shared" si="9"/>
        <v/>
      </c>
      <c r="R23" s="93"/>
      <c r="S23" s="95"/>
      <c r="T23" s="235"/>
      <c r="U23" s="443"/>
      <c r="V23" s="444"/>
      <c r="W23" s="445"/>
      <c r="X23" s="187" t="str">
        <f t="shared" si="5"/>
        <v/>
      </c>
      <c r="Y23" s="41" t="str">
        <f t="shared" si="10"/>
        <v/>
      </c>
      <c r="Z23" s="41" t="str">
        <f t="shared" si="11"/>
        <v/>
      </c>
      <c r="AA23" s="41" t="str">
        <f t="shared" si="12"/>
        <v/>
      </c>
      <c r="AB23" s="41" t="str">
        <f t="shared" si="13"/>
        <v/>
      </c>
      <c r="AC23" s="41" t="str">
        <f t="shared" si="14"/>
        <v/>
      </c>
      <c r="AD23" s="41" t="str">
        <f t="shared" si="15"/>
        <v/>
      </c>
      <c r="AE23" s="41">
        <f t="shared" si="16"/>
        <v>0</v>
      </c>
      <c r="AF23" s="41">
        <f t="shared" si="17"/>
        <v>0</v>
      </c>
      <c r="AG23" s="41">
        <f t="shared" si="18"/>
        <v>23</v>
      </c>
      <c r="AH23" s="41">
        <f t="shared" si="19"/>
        <v>23</v>
      </c>
      <c r="AI23" s="41">
        <f t="shared" si="20"/>
        <v>0.23230000000000001</v>
      </c>
      <c r="AJ23" s="41">
        <f t="shared" si="21"/>
        <v>0.23230000000000001</v>
      </c>
      <c r="AK23" s="41">
        <f t="shared" si="22"/>
        <v>0</v>
      </c>
      <c r="AL23" s="41">
        <f t="shared" si="23"/>
        <v>0</v>
      </c>
      <c r="AM23" s="41">
        <f t="shared" si="24"/>
        <v>23</v>
      </c>
      <c r="AN23" s="41">
        <f t="shared" si="25"/>
        <v>23</v>
      </c>
      <c r="AO23" s="41">
        <f t="shared" si="26"/>
        <v>0.23230000000000001</v>
      </c>
    </row>
    <row r="24" spans="1:41" ht="19.899999999999999" customHeight="1" x14ac:dyDescent="0.2">
      <c r="A24" s="19"/>
      <c r="B24" s="89"/>
      <c r="C24" s="136" t="str">
        <f t="shared" si="6"/>
        <v/>
      </c>
      <c r="D24" s="136" t="str">
        <f t="shared" si="0"/>
        <v/>
      </c>
      <c r="E24" s="414" t="str">
        <f t="shared" si="1"/>
        <v/>
      </c>
      <c r="F24" s="415"/>
      <c r="G24" s="261" t="str">
        <f t="shared" si="2"/>
        <v/>
      </c>
      <c r="H24" s="26" t="str">
        <f t="shared" si="3"/>
        <v/>
      </c>
      <c r="I24" s="101" t="str">
        <f t="shared" si="4"/>
        <v/>
      </c>
      <c r="J24" s="213"/>
      <c r="K24" s="123" t="str">
        <f t="shared" si="7"/>
        <v/>
      </c>
      <c r="L24" s="230" t="str">
        <f t="shared" si="8"/>
        <v/>
      </c>
      <c r="M24" s="92"/>
      <c r="N24" s="93"/>
      <c r="O24" s="95"/>
      <c r="P24" s="95"/>
      <c r="Q24" s="232" t="str">
        <f t="shared" si="9"/>
        <v/>
      </c>
      <c r="R24" s="93"/>
      <c r="S24" s="95"/>
      <c r="T24" s="235"/>
      <c r="U24" s="443"/>
      <c r="V24" s="444"/>
      <c r="W24" s="445"/>
      <c r="X24" s="187" t="str">
        <f t="shared" si="5"/>
        <v/>
      </c>
      <c r="Y24" s="41" t="str">
        <f t="shared" si="10"/>
        <v/>
      </c>
      <c r="Z24" s="41" t="str">
        <f t="shared" si="11"/>
        <v/>
      </c>
      <c r="AA24" s="41" t="str">
        <f t="shared" si="12"/>
        <v/>
      </c>
      <c r="AB24" s="41" t="str">
        <f t="shared" si="13"/>
        <v/>
      </c>
      <c r="AC24" s="41" t="str">
        <f t="shared" si="14"/>
        <v/>
      </c>
      <c r="AD24" s="41" t="str">
        <f t="shared" si="15"/>
        <v/>
      </c>
      <c r="AE24" s="41">
        <f t="shared" si="16"/>
        <v>0</v>
      </c>
      <c r="AF24" s="41">
        <f t="shared" si="17"/>
        <v>0</v>
      </c>
      <c r="AG24" s="41">
        <f t="shared" si="18"/>
        <v>23</v>
      </c>
      <c r="AH24" s="41">
        <f t="shared" si="19"/>
        <v>23</v>
      </c>
      <c r="AI24" s="41">
        <f t="shared" si="20"/>
        <v>0.23230000000000001</v>
      </c>
      <c r="AJ24" s="41">
        <f t="shared" si="21"/>
        <v>0.23230000000000001</v>
      </c>
      <c r="AK24" s="41">
        <f t="shared" si="22"/>
        <v>0</v>
      </c>
      <c r="AL24" s="41">
        <f t="shared" si="23"/>
        <v>0</v>
      </c>
      <c r="AM24" s="41">
        <f t="shared" si="24"/>
        <v>23</v>
      </c>
      <c r="AN24" s="41">
        <f t="shared" si="25"/>
        <v>23</v>
      </c>
      <c r="AO24" s="41">
        <f t="shared" si="26"/>
        <v>0.23230000000000001</v>
      </c>
    </row>
    <row r="25" spans="1:41" ht="19.899999999999999" customHeight="1" x14ac:dyDescent="0.2">
      <c r="A25" s="19"/>
      <c r="B25" s="89"/>
      <c r="C25" s="136" t="str">
        <f t="shared" si="6"/>
        <v/>
      </c>
      <c r="D25" s="136" t="str">
        <f t="shared" si="0"/>
        <v/>
      </c>
      <c r="E25" s="414" t="str">
        <f t="shared" si="1"/>
        <v/>
      </c>
      <c r="F25" s="415"/>
      <c r="G25" s="261" t="str">
        <f t="shared" si="2"/>
        <v/>
      </c>
      <c r="H25" s="26" t="str">
        <f t="shared" si="3"/>
        <v/>
      </c>
      <c r="I25" s="101" t="str">
        <f t="shared" si="4"/>
        <v/>
      </c>
      <c r="J25" s="213"/>
      <c r="K25" s="123" t="str">
        <f t="shared" si="7"/>
        <v/>
      </c>
      <c r="L25" s="230" t="str">
        <f t="shared" si="8"/>
        <v/>
      </c>
      <c r="M25" s="92"/>
      <c r="N25" s="93"/>
      <c r="O25" s="95"/>
      <c r="P25" s="95"/>
      <c r="Q25" s="232" t="str">
        <f t="shared" si="9"/>
        <v/>
      </c>
      <c r="R25" s="93"/>
      <c r="S25" s="95"/>
      <c r="T25" s="235"/>
      <c r="U25" s="443"/>
      <c r="V25" s="444"/>
      <c r="W25" s="445"/>
      <c r="X25" s="187" t="str">
        <f t="shared" si="5"/>
        <v/>
      </c>
      <c r="Y25" s="41" t="str">
        <f t="shared" si="10"/>
        <v/>
      </c>
      <c r="Z25" s="41" t="str">
        <f t="shared" si="11"/>
        <v/>
      </c>
      <c r="AA25" s="41" t="str">
        <f t="shared" si="12"/>
        <v/>
      </c>
      <c r="AB25" s="41" t="str">
        <f t="shared" si="13"/>
        <v/>
      </c>
      <c r="AC25" s="41" t="str">
        <f t="shared" si="14"/>
        <v/>
      </c>
      <c r="AD25" s="41" t="str">
        <f t="shared" si="15"/>
        <v/>
      </c>
      <c r="AE25" s="41">
        <f t="shared" si="16"/>
        <v>0</v>
      </c>
      <c r="AF25" s="41">
        <f t="shared" si="17"/>
        <v>0</v>
      </c>
      <c r="AG25" s="41">
        <f t="shared" si="18"/>
        <v>23</v>
      </c>
      <c r="AH25" s="41">
        <f t="shared" si="19"/>
        <v>23</v>
      </c>
      <c r="AI25" s="41">
        <f t="shared" si="20"/>
        <v>0.23230000000000001</v>
      </c>
      <c r="AJ25" s="41">
        <f t="shared" si="21"/>
        <v>0.23230000000000001</v>
      </c>
      <c r="AK25" s="41">
        <f t="shared" si="22"/>
        <v>0</v>
      </c>
      <c r="AL25" s="41">
        <f t="shared" si="23"/>
        <v>0</v>
      </c>
      <c r="AM25" s="41">
        <f t="shared" si="24"/>
        <v>23</v>
      </c>
      <c r="AN25" s="41">
        <f t="shared" si="25"/>
        <v>23</v>
      </c>
      <c r="AO25" s="41">
        <f t="shared" si="26"/>
        <v>0.23230000000000001</v>
      </c>
    </row>
    <row r="26" spans="1:41" ht="19.899999999999999" customHeight="1" x14ac:dyDescent="0.2">
      <c r="A26" s="19"/>
      <c r="B26" s="89"/>
      <c r="C26" s="136" t="str">
        <f t="shared" si="6"/>
        <v/>
      </c>
      <c r="D26" s="136" t="str">
        <f t="shared" si="0"/>
        <v/>
      </c>
      <c r="E26" s="414" t="str">
        <f t="shared" si="1"/>
        <v/>
      </c>
      <c r="F26" s="415"/>
      <c r="G26" s="259" t="str">
        <f t="shared" si="2"/>
        <v/>
      </c>
      <c r="H26" s="90" t="str">
        <f t="shared" si="3"/>
        <v/>
      </c>
      <c r="I26" s="91" t="str">
        <f t="shared" si="4"/>
        <v/>
      </c>
      <c r="J26" s="210"/>
      <c r="K26" s="122" t="str">
        <f t="shared" si="7"/>
        <v/>
      </c>
      <c r="L26" s="185" t="str">
        <f t="shared" si="8"/>
        <v/>
      </c>
      <c r="M26" s="92"/>
      <c r="N26" s="93"/>
      <c r="O26" s="95"/>
      <c r="P26" s="95"/>
      <c r="Q26" s="232" t="str">
        <f t="shared" si="9"/>
        <v/>
      </c>
      <c r="R26" s="93"/>
      <c r="S26" s="95"/>
      <c r="T26" s="235"/>
      <c r="U26" s="443"/>
      <c r="V26" s="444"/>
      <c r="W26" s="445"/>
      <c r="X26" s="187" t="str">
        <f t="shared" si="5"/>
        <v/>
      </c>
      <c r="Y26" s="41" t="str">
        <f t="shared" si="10"/>
        <v/>
      </c>
      <c r="Z26" s="41" t="str">
        <f t="shared" si="11"/>
        <v/>
      </c>
      <c r="AA26" s="41" t="str">
        <f t="shared" si="12"/>
        <v/>
      </c>
      <c r="AB26" s="41" t="str">
        <f t="shared" si="13"/>
        <v/>
      </c>
      <c r="AC26" s="41" t="str">
        <f t="shared" si="14"/>
        <v/>
      </c>
      <c r="AD26" s="41" t="str">
        <f t="shared" si="15"/>
        <v/>
      </c>
      <c r="AE26" s="41">
        <f t="shared" si="16"/>
        <v>0</v>
      </c>
      <c r="AF26" s="41">
        <f t="shared" si="17"/>
        <v>0</v>
      </c>
      <c r="AG26" s="41">
        <f t="shared" si="18"/>
        <v>23</v>
      </c>
      <c r="AH26" s="41">
        <f t="shared" si="19"/>
        <v>23</v>
      </c>
      <c r="AI26" s="41">
        <f t="shared" si="20"/>
        <v>0.23230000000000001</v>
      </c>
      <c r="AJ26" s="41">
        <f t="shared" si="21"/>
        <v>0.23230000000000001</v>
      </c>
      <c r="AK26" s="41">
        <f t="shared" si="22"/>
        <v>0</v>
      </c>
      <c r="AL26" s="41">
        <f t="shared" si="23"/>
        <v>0</v>
      </c>
      <c r="AM26" s="41">
        <f t="shared" si="24"/>
        <v>23</v>
      </c>
      <c r="AN26" s="41">
        <f t="shared" si="25"/>
        <v>23</v>
      </c>
      <c r="AO26" s="41">
        <f t="shared" si="26"/>
        <v>0.23230000000000001</v>
      </c>
    </row>
    <row r="27" spans="1:41" ht="19.899999999999999" customHeight="1" x14ac:dyDescent="0.2">
      <c r="A27" s="19"/>
      <c r="B27" s="89"/>
      <c r="C27" s="136" t="str">
        <f t="shared" si="6"/>
        <v/>
      </c>
      <c r="D27" s="136" t="str">
        <f t="shared" si="0"/>
        <v/>
      </c>
      <c r="E27" s="414" t="str">
        <f t="shared" si="1"/>
        <v/>
      </c>
      <c r="F27" s="415"/>
      <c r="G27" s="259" t="str">
        <f t="shared" si="2"/>
        <v/>
      </c>
      <c r="H27" s="90" t="str">
        <f t="shared" si="3"/>
        <v/>
      </c>
      <c r="I27" s="91" t="str">
        <f t="shared" si="4"/>
        <v/>
      </c>
      <c r="J27" s="210"/>
      <c r="K27" s="122" t="str">
        <f t="shared" si="7"/>
        <v/>
      </c>
      <c r="L27" s="185" t="str">
        <f t="shared" si="8"/>
        <v/>
      </c>
      <c r="M27" s="92"/>
      <c r="N27" s="93"/>
      <c r="O27" s="95"/>
      <c r="P27" s="95"/>
      <c r="Q27" s="232" t="str">
        <f t="shared" si="9"/>
        <v/>
      </c>
      <c r="R27" s="93"/>
      <c r="S27" s="95"/>
      <c r="T27" s="235"/>
      <c r="U27" s="443"/>
      <c r="V27" s="444"/>
      <c r="W27" s="445"/>
      <c r="X27" s="187" t="str">
        <f t="shared" si="5"/>
        <v/>
      </c>
      <c r="Y27" s="41" t="str">
        <f t="shared" si="10"/>
        <v/>
      </c>
      <c r="Z27" s="41" t="str">
        <f t="shared" si="11"/>
        <v/>
      </c>
      <c r="AA27" s="41" t="str">
        <f t="shared" si="12"/>
        <v/>
      </c>
      <c r="AB27" s="41" t="str">
        <f t="shared" si="13"/>
        <v/>
      </c>
      <c r="AC27" s="41" t="str">
        <f t="shared" si="14"/>
        <v/>
      </c>
      <c r="AD27" s="41" t="str">
        <f t="shared" si="15"/>
        <v/>
      </c>
      <c r="AE27" s="41">
        <f t="shared" si="16"/>
        <v>0</v>
      </c>
      <c r="AF27" s="41">
        <f t="shared" si="17"/>
        <v>0</v>
      </c>
      <c r="AG27" s="41">
        <f t="shared" si="18"/>
        <v>23</v>
      </c>
      <c r="AH27" s="41">
        <f t="shared" si="19"/>
        <v>23</v>
      </c>
      <c r="AI27" s="41">
        <f t="shared" si="20"/>
        <v>0.23230000000000001</v>
      </c>
      <c r="AJ27" s="41">
        <f t="shared" si="21"/>
        <v>0.23230000000000001</v>
      </c>
      <c r="AK27" s="41">
        <f t="shared" si="22"/>
        <v>0</v>
      </c>
      <c r="AL27" s="41">
        <f t="shared" si="23"/>
        <v>0</v>
      </c>
      <c r="AM27" s="41">
        <f t="shared" si="24"/>
        <v>23</v>
      </c>
      <c r="AN27" s="41">
        <f t="shared" si="25"/>
        <v>23</v>
      </c>
      <c r="AO27" s="41">
        <f t="shared" si="26"/>
        <v>0.23230000000000001</v>
      </c>
    </row>
    <row r="28" spans="1:41" ht="19.899999999999999" customHeight="1" x14ac:dyDescent="0.2">
      <c r="A28" s="19"/>
      <c r="B28" s="89"/>
      <c r="C28" s="136" t="str">
        <f t="shared" si="6"/>
        <v/>
      </c>
      <c r="D28" s="136" t="str">
        <f t="shared" si="0"/>
        <v/>
      </c>
      <c r="E28" s="414" t="str">
        <f t="shared" si="1"/>
        <v/>
      </c>
      <c r="F28" s="415"/>
      <c r="G28" s="253" t="str">
        <f t="shared" si="2"/>
        <v/>
      </c>
      <c r="H28" s="99" t="str">
        <f t="shared" si="3"/>
        <v/>
      </c>
      <c r="I28" s="91" t="str">
        <f t="shared" si="4"/>
        <v/>
      </c>
      <c r="J28" s="210"/>
      <c r="K28" s="122" t="str">
        <f t="shared" si="7"/>
        <v/>
      </c>
      <c r="L28" s="185" t="str">
        <f t="shared" si="8"/>
        <v/>
      </c>
      <c r="M28" s="92"/>
      <c r="N28" s="93"/>
      <c r="O28" s="95"/>
      <c r="P28" s="95"/>
      <c r="Q28" s="232" t="str">
        <f t="shared" si="9"/>
        <v/>
      </c>
      <c r="R28" s="93"/>
      <c r="S28" s="95"/>
      <c r="T28" s="235"/>
      <c r="U28" s="443"/>
      <c r="V28" s="444"/>
      <c r="W28" s="445"/>
      <c r="X28" s="187" t="str">
        <f t="shared" si="5"/>
        <v/>
      </c>
      <c r="Y28" s="41" t="str">
        <f t="shared" si="10"/>
        <v/>
      </c>
      <c r="Z28" s="41" t="str">
        <f t="shared" si="11"/>
        <v/>
      </c>
      <c r="AA28" s="41" t="str">
        <f t="shared" si="12"/>
        <v/>
      </c>
      <c r="AB28" s="41" t="str">
        <f t="shared" si="13"/>
        <v/>
      </c>
      <c r="AC28" s="41" t="str">
        <f t="shared" si="14"/>
        <v/>
      </c>
      <c r="AD28" s="41" t="str">
        <f t="shared" si="15"/>
        <v/>
      </c>
      <c r="AE28" s="41">
        <f t="shared" si="16"/>
        <v>0</v>
      </c>
      <c r="AF28" s="41">
        <f t="shared" si="17"/>
        <v>0</v>
      </c>
      <c r="AG28" s="41">
        <f t="shared" si="18"/>
        <v>23</v>
      </c>
      <c r="AH28" s="41">
        <f t="shared" si="19"/>
        <v>23</v>
      </c>
      <c r="AI28" s="41">
        <f t="shared" si="20"/>
        <v>0.23230000000000001</v>
      </c>
      <c r="AJ28" s="41">
        <f t="shared" si="21"/>
        <v>0.23230000000000001</v>
      </c>
      <c r="AK28" s="41">
        <f t="shared" si="22"/>
        <v>0</v>
      </c>
      <c r="AL28" s="41">
        <f t="shared" si="23"/>
        <v>0</v>
      </c>
      <c r="AM28" s="41">
        <f t="shared" si="24"/>
        <v>23</v>
      </c>
      <c r="AN28" s="41">
        <f t="shared" si="25"/>
        <v>23</v>
      </c>
      <c r="AO28" s="41">
        <f t="shared" si="26"/>
        <v>0.23230000000000001</v>
      </c>
    </row>
    <row r="29" spans="1:41" ht="19.899999999999999" customHeight="1" x14ac:dyDescent="0.2">
      <c r="A29" s="19"/>
      <c r="B29" s="89"/>
      <c r="C29" s="136" t="str">
        <f t="shared" si="6"/>
        <v/>
      </c>
      <c r="D29" s="136" t="str">
        <f t="shared" si="0"/>
        <v/>
      </c>
      <c r="E29" s="414" t="str">
        <f t="shared" si="1"/>
        <v/>
      </c>
      <c r="F29" s="415"/>
      <c r="G29" s="253" t="str">
        <f t="shared" si="2"/>
        <v/>
      </c>
      <c r="H29" s="99" t="str">
        <f t="shared" si="3"/>
        <v/>
      </c>
      <c r="I29" s="91" t="str">
        <f t="shared" si="4"/>
        <v/>
      </c>
      <c r="J29" s="210"/>
      <c r="K29" s="122" t="str">
        <f t="shared" si="7"/>
        <v/>
      </c>
      <c r="L29" s="185" t="str">
        <f t="shared" si="8"/>
        <v/>
      </c>
      <c r="M29" s="92"/>
      <c r="N29" s="93"/>
      <c r="O29" s="95"/>
      <c r="P29" s="95"/>
      <c r="Q29" s="232" t="str">
        <f t="shared" si="9"/>
        <v/>
      </c>
      <c r="R29" s="93"/>
      <c r="S29" s="95"/>
      <c r="T29" s="235"/>
      <c r="U29" s="443"/>
      <c r="V29" s="444"/>
      <c r="W29" s="445"/>
      <c r="X29" s="187" t="str">
        <f t="shared" si="5"/>
        <v/>
      </c>
      <c r="Y29" s="41" t="str">
        <f t="shared" si="10"/>
        <v/>
      </c>
      <c r="Z29" s="41" t="str">
        <f t="shared" si="11"/>
        <v/>
      </c>
      <c r="AA29" s="41" t="str">
        <f t="shared" si="12"/>
        <v/>
      </c>
      <c r="AB29" s="41" t="str">
        <f t="shared" si="13"/>
        <v/>
      </c>
      <c r="AC29" s="41" t="str">
        <f t="shared" si="14"/>
        <v/>
      </c>
      <c r="AD29" s="41" t="str">
        <f t="shared" si="15"/>
        <v/>
      </c>
      <c r="AE29" s="41">
        <f t="shared" si="16"/>
        <v>0</v>
      </c>
      <c r="AF29" s="41">
        <f t="shared" si="17"/>
        <v>0</v>
      </c>
      <c r="AG29" s="41">
        <f t="shared" si="18"/>
        <v>23</v>
      </c>
      <c r="AH29" s="41">
        <f t="shared" si="19"/>
        <v>23</v>
      </c>
      <c r="AI29" s="41">
        <f t="shared" si="20"/>
        <v>0.23230000000000001</v>
      </c>
      <c r="AJ29" s="41">
        <f t="shared" si="21"/>
        <v>0.23230000000000001</v>
      </c>
      <c r="AK29" s="41">
        <f t="shared" si="22"/>
        <v>0</v>
      </c>
      <c r="AL29" s="41">
        <f t="shared" si="23"/>
        <v>0</v>
      </c>
      <c r="AM29" s="41">
        <f t="shared" si="24"/>
        <v>23</v>
      </c>
      <c r="AN29" s="41">
        <f t="shared" si="25"/>
        <v>23</v>
      </c>
      <c r="AO29" s="41">
        <f t="shared" si="26"/>
        <v>0.23230000000000001</v>
      </c>
    </row>
    <row r="30" spans="1:41" ht="19.899999999999999" customHeight="1" x14ac:dyDescent="0.2">
      <c r="A30" s="19"/>
      <c r="B30" s="89"/>
      <c r="C30" s="136" t="str">
        <f t="shared" si="6"/>
        <v/>
      </c>
      <c r="D30" s="136" t="str">
        <f t="shared" si="0"/>
        <v/>
      </c>
      <c r="E30" s="414" t="str">
        <f t="shared" si="1"/>
        <v/>
      </c>
      <c r="F30" s="415"/>
      <c r="G30" s="253" t="str">
        <f t="shared" si="2"/>
        <v/>
      </c>
      <c r="H30" s="99" t="str">
        <f t="shared" si="3"/>
        <v/>
      </c>
      <c r="I30" s="91" t="str">
        <f t="shared" si="4"/>
        <v/>
      </c>
      <c r="J30" s="210"/>
      <c r="K30" s="122" t="str">
        <f t="shared" si="7"/>
        <v/>
      </c>
      <c r="L30" s="185" t="str">
        <f t="shared" si="8"/>
        <v/>
      </c>
      <c r="M30" s="92"/>
      <c r="N30" s="93"/>
      <c r="O30" s="95"/>
      <c r="P30" s="95"/>
      <c r="Q30" s="232" t="str">
        <f t="shared" si="9"/>
        <v/>
      </c>
      <c r="R30" s="93"/>
      <c r="S30" s="95"/>
      <c r="T30" s="235"/>
      <c r="U30" s="443"/>
      <c r="V30" s="444"/>
      <c r="W30" s="445"/>
      <c r="X30" s="187" t="str">
        <f t="shared" si="5"/>
        <v/>
      </c>
      <c r="Y30" s="41" t="str">
        <f t="shared" si="10"/>
        <v/>
      </c>
      <c r="Z30" s="41" t="str">
        <f t="shared" si="11"/>
        <v/>
      </c>
      <c r="AA30" s="41" t="str">
        <f t="shared" si="12"/>
        <v/>
      </c>
      <c r="AB30" s="41" t="str">
        <f t="shared" si="13"/>
        <v/>
      </c>
      <c r="AC30" s="41" t="str">
        <f t="shared" si="14"/>
        <v/>
      </c>
      <c r="AD30" s="41" t="str">
        <f t="shared" si="15"/>
        <v/>
      </c>
      <c r="AE30" s="41">
        <f t="shared" si="16"/>
        <v>0</v>
      </c>
      <c r="AF30" s="41">
        <f t="shared" si="17"/>
        <v>0</v>
      </c>
      <c r="AG30" s="41">
        <f t="shared" si="18"/>
        <v>23</v>
      </c>
      <c r="AH30" s="41">
        <f t="shared" si="19"/>
        <v>23</v>
      </c>
      <c r="AI30" s="41">
        <f t="shared" si="20"/>
        <v>0.23230000000000001</v>
      </c>
      <c r="AJ30" s="41">
        <f t="shared" si="21"/>
        <v>0.23230000000000001</v>
      </c>
      <c r="AK30" s="41">
        <f t="shared" si="22"/>
        <v>0</v>
      </c>
      <c r="AL30" s="41">
        <f t="shared" si="23"/>
        <v>0</v>
      </c>
      <c r="AM30" s="41">
        <f t="shared" si="24"/>
        <v>23</v>
      </c>
      <c r="AN30" s="41">
        <f t="shared" si="25"/>
        <v>23</v>
      </c>
      <c r="AO30" s="41">
        <f t="shared" si="26"/>
        <v>0.23230000000000001</v>
      </c>
    </row>
    <row r="31" spans="1:41" ht="19.899999999999999" customHeight="1" x14ac:dyDescent="0.2">
      <c r="A31" s="19"/>
      <c r="B31" s="89"/>
      <c r="C31" s="136" t="str">
        <f t="shared" si="6"/>
        <v/>
      </c>
      <c r="D31" s="136" t="str">
        <f t="shared" si="0"/>
        <v/>
      </c>
      <c r="E31" s="414" t="str">
        <f t="shared" si="1"/>
        <v/>
      </c>
      <c r="F31" s="415"/>
      <c r="G31" s="261" t="str">
        <f t="shared" si="2"/>
        <v/>
      </c>
      <c r="H31" s="26" t="str">
        <f t="shared" si="3"/>
        <v/>
      </c>
      <c r="I31" s="101" t="str">
        <f t="shared" si="4"/>
        <v/>
      </c>
      <c r="J31" s="213"/>
      <c r="K31" s="123" t="str">
        <f t="shared" si="7"/>
        <v/>
      </c>
      <c r="L31" s="230" t="str">
        <f t="shared" si="8"/>
        <v/>
      </c>
      <c r="M31" s="92"/>
      <c r="N31" s="93"/>
      <c r="O31" s="95"/>
      <c r="P31" s="95"/>
      <c r="Q31" s="232" t="str">
        <f t="shared" si="9"/>
        <v/>
      </c>
      <c r="R31" s="93"/>
      <c r="S31" s="95"/>
      <c r="T31" s="235"/>
      <c r="U31" s="443"/>
      <c r="V31" s="444"/>
      <c r="W31" s="445"/>
      <c r="X31" s="187" t="str">
        <f t="shared" si="5"/>
        <v/>
      </c>
      <c r="Y31" s="41" t="str">
        <f t="shared" si="10"/>
        <v/>
      </c>
      <c r="Z31" s="41" t="str">
        <f t="shared" si="11"/>
        <v/>
      </c>
      <c r="AA31" s="41" t="str">
        <f t="shared" si="12"/>
        <v/>
      </c>
      <c r="AB31" s="41" t="str">
        <f t="shared" si="13"/>
        <v/>
      </c>
      <c r="AC31" s="41" t="str">
        <f t="shared" si="14"/>
        <v/>
      </c>
      <c r="AD31" s="41" t="str">
        <f t="shared" si="15"/>
        <v/>
      </c>
      <c r="AE31" s="41">
        <f t="shared" si="16"/>
        <v>0</v>
      </c>
      <c r="AF31" s="41">
        <f t="shared" si="17"/>
        <v>0</v>
      </c>
      <c r="AG31" s="41">
        <f t="shared" si="18"/>
        <v>23</v>
      </c>
      <c r="AH31" s="41">
        <f t="shared" si="19"/>
        <v>23</v>
      </c>
      <c r="AI31" s="41">
        <f t="shared" si="20"/>
        <v>0.23230000000000001</v>
      </c>
      <c r="AJ31" s="41">
        <f t="shared" si="21"/>
        <v>0.23230000000000001</v>
      </c>
      <c r="AK31" s="41">
        <f t="shared" si="22"/>
        <v>0</v>
      </c>
      <c r="AL31" s="41">
        <f t="shared" si="23"/>
        <v>0</v>
      </c>
      <c r="AM31" s="41">
        <f t="shared" si="24"/>
        <v>23</v>
      </c>
      <c r="AN31" s="41">
        <f t="shared" si="25"/>
        <v>23</v>
      </c>
      <c r="AO31" s="41">
        <f t="shared" si="26"/>
        <v>0.23230000000000001</v>
      </c>
    </row>
    <row r="32" spans="1:41" ht="19.899999999999999" customHeight="1" x14ac:dyDescent="0.2">
      <c r="A32" s="19"/>
      <c r="B32" s="89"/>
      <c r="C32" s="136" t="str">
        <f t="shared" si="6"/>
        <v/>
      </c>
      <c r="D32" s="136" t="str">
        <f t="shared" si="0"/>
        <v/>
      </c>
      <c r="E32" s="414" t="str">
        <f t="shared" si="1"/>
        <v/>
      </c>
      <c r="F32" s="415"/>
      <c r="G32" s="263" t="str">
        <f t="shared" si="2"/>
        <v/>
      </c>
      <c r="H32" s="244" t="str">
        <f t="shared" si="3"/>
        <v/>
      </c>
      <c r="I32" s="101" t="str">
        <f t="shared" si="4"/>
        <v/>
      </c>
      <c r="J32" s="213"/>
      <c r="K32" s="123" t="str">
        <f t="shared" si="7"/>
        <v/>
      </c>
      <c r="L32" s="230" t="str">
        <f t="shared" si="8"/>
        <v/>
      </c>
      <c r="M32" s="92"/>
      <c r="N32" s="93"/>
      <c r="O32" s="95"/>
      <c r="P32" s="95"/>
      <c r="Q32" s="232" t="str">
        <f t="shared" si="9"/>
        <v/>
      </c>
      <c r="R32" s="93"/>
      <c r="S32" s="95"/>
      <c r="T32" s="235"/>
      <c r="U32" s="443"/>
      <c r="V32" s="444"/>
      <c r="W32" s="445"/>
      <c r="X32" s="187" t="str">
        <f t="shared" si="5"/>
        <v/>
      </c>
      <c r="Y32" s="41" t="str">
        <f t="shared" si="10"/>
        <v/>
      </c>
      <c r="Z32" s="41" t="str">
        <f t="shared" si="11"/>
        <v/>
      </c>
      <c r="AA32" s="41" t="str">
        <f t="shared" si="12"/>
        <v/>
      </c>
      <c r="AB32" s="41" t="str">
        <f t="shared" si="13"/>
        <v/>
      </c>
      <c r="AC32" s="41" t="str">
        <f t="shared" si="14"/>
        <v/>
      </c>
      <c r="AD32" s="41" t="str">
        <f t="shared" si="15"/>
        <v/>
      </c>
      <c r="AE32" s="41">
        <f t="shared" si="16"/>
        <v>0</v>
      </c>
      <c r="AF32" s="41">
        <f t="shared" si="17"/>
        <v>0</v>
      </c>
      <c r="AG32" s="41">
        <f t="shared" si="18"/>
        <v>23</v>
      </c>
      <c r="AH32" s="41">
        <f t="shared" si="19"/>
        <v>23</v>
      </c>
      <c r="AI32" s="41">
        <f t="shared" si="20"/>
        <v>0.23230000000000001</v>
      </c>
      <c r="AJ32" s="41">
        <f t="shared" si="21"/>
        <v>0.23230000000000001</v>
      </c>
      <c r="AK32" s="41">
        <f t="shared" si="22"/>
        <v>0</v>
      </c>
      <c r="AL32" s="41">
        <f t="shared" si="23"/>
        <v>0</v>
      </c>
      <c r="AM32" s="41">
        <f t="shared" si="24"/>
        <v>23</v>
      </c>
      <c r="AN32" s="41">
        <f t="shared" si="25"/>
        <v>23</v>
      </c>
      <c r="AO32" s="41">
        <f t="shared" si="26"/>
        <v>0.23230000000000001</v>
      </c>
    </row>
    <row r="33" spans="1:41" ht="19.899999999999999" customHeight="1" x14ac:dyDescent="0.2">
      <c r="A33" s="19"/>
      <c r="B33" s="89"/>
      <c r="C33" s="136" t="str">
        <f t="shared" si="6"/>
        <v/>
      </c>
      <c r="D33" s="136" t="str">
        <f t="shared" si="0"/>
        <v/>
      </c>
      <c r="E33" s="414" t="str">
        <f t="shared" si="1"/>
        <v/>
      </c>
      <c r="F33" s="415"/>
      <c r="G33" s="259" t="str">
        <f t="shared" si="2"/>
        <v/>
      </c>
      <c r="H33" s="90" t="str">
        <f t="shared" si="3"/>
        <v/>
      </c>
      <c r="I33" s="91" t="str">
        <f t="shared" si="4"/>
        <v/>
      </c>
      <c r="J33" s="210"/>
      <c r="K33" s="122" t="str">
        <f t="shared" si="7"/>
        <v/>
      </c>
      <c r="L33" s="185" t="str">
        <f t="shared" si="8"/>
        <v/>
      </c>
      <c r="M33" s="92"/>
      <c r="N33" s="93"/>
      <c r="O33" s="95"/>
      <c r="P33" s="95"/>
      <c r="Q33" s="232" t="str">
        <f t="shared" si="9"/>
        <v/>
      </c>
      <c r="R33" s="93"/>
      <c r="S33" s="95"/>
      <c r="T33" s="235"/>
      <c r="U33" s="443"/>
      <c r="V33" s="444"/>
      <c r="W33" s="445"/>
      <c r="X33" s="187" t="str">
        <f t="shared" si="5"/>
        <v/>
      </c>
      <c r="Y33" s="41" t="str">
        <f t="shared" si="10"/>
        <v/>
      </c>
      <c r="Z33" s="41" t="str">
        <f t="shared" si="11"/>
        <v/>
      </c>
      <c r="AA33" s="41" t="str">
        <f t="shared" si="12"/>
        <v/>
      </c>
      <c r="AB33" s="41" t="str">
        <f t="shared" si="13"/>
        <v/>
      </c>
      <c r="AC33" s="41" t="str">
        <f t="shared" si="14"/>
        <v/>
      </c>
      <c r="AD33" s="41" t="str">
        <f t="shared" si="15"/>
        <v/>
      </c>
      <c r="AE33" s="41">
        <f t="shared" si="16"/>
        <v>0</v>
      </c>
      <c r="AF33" s="41">
        <f t="shared" si="17"/>
        <v>0</v>
      </c>
      <c r="AG33" s="41">
        <f t="shared" si="18"/>
        <v>23</v>
      </c>
      <c r="AH33" s="41">
        <f t="shared" si="19"/>
        <v>23</v>
      </c>
      <c r="AI33" s="41">
        <f t="shared" si="20"/>
        <v>0.23230000000000001</v>
      </c>
      <c r="AJ33" s="41">
        <f t="shared" si="21"/>
        <v>0.23230000000000001</v>
      </c>
      <c r="AK33" s="41">
        <f t="shared" si="22"/>
        <v>0</v>
      </c>
      <c r="AL33" s="41">
        <f t="shared" si="23"/>
        <v>0</v>
      </c>
      <c r="AM33" s="41">
        <f t="shared" si="24"/>
        <v>23</v>
      </c>
      <c r="AN33" s="41">
        <f t="shared" si="25"/>
        <v>23</v>
      </c>
      <c r="AO33" s="41">
        <f t="shared" si="26"/>
        <v>0.23230000000000001</v>
      </c>
    </row>
    <row r="34" spans="1:41" ht="19.899999999999999" customHeight="1" thickBot="1" x14ac:dyDescent="0.25">
      <c r="A34" s="104"/>
      <c r="B34" s="105"/>
      <c r="C34" s="212" t="str">
        <f t="shared" si="6"/>
        <v/>
      </c>
      <c r="D34" s="212" t="str">
        <f t="shared" si="0"/>
        <v/>
      </c>
      <c r="E34" s="480" t="str">
        <f t="shared" si="1"/>
        <v/>
      </c>
      <c r="F34" s="481"/>
      <c r="G34" s="260" t="str">
        <f t="shared" si="2"/>
        <v/>
      </c>
      <c r="H34" s="107" t="str">
        <f t="shared" si="3"/>
        <v/>
      </c>
      <c r="I34" s="108" t="str">
        <f t="shared" si="4"/>
        <v/>
      </c>
      <c r="J34" s="211"/>
      <c r="K34" s="124" t="str">
        <f t="shared" si="7"/>
        <v/>
      </c>
      <c r="L34" s="188" t="str">
        <f t="shared" si="8"/>
        <v/>
      </c>
      <c r="M34" s="109"/>
      <c r="N34" s="110"/>
      <c r="O34" s="112"/>
      <c r="P34" s="112"/>
      <c r="Q34" s="233" t="str">
        <f t="shared" si="9"/>
        <v/>
      </c>
      <c r="R34" s="110"/>
      <c r="S34" s="112"/>
      <c r="T34" s="236"/>
      <c r="U34" s="446"/>
      <c r="V34" s="447"/>
      <c r="W34" s="448"/>
      <c r="X34" s="187" t="str">
        <f t="shared" si="5"/>
        <v/>
      </c>
      <c r="Y34" s="41" t="str">
        <f t="shared" si="10"/>
        <v/>
      </c>
      <c r="Z34" s="41" t="str">
        <f t="shared" si="11"/>
        <v/>
      </c>
      <c r="AA34" s="41" t="str">
        <f t="shared" si="12"/>
        <v/>
      </c>
      <c r="AB34" s="41" t="str">
        <f t="shared" si="13"/>
        <v/>
      </c>
      <c r="AC34" s="41" t="str">
        <f t="shared" si="14"/>
        <v/>
      </c>
      <c r="AD34" s="41" t="str">
        <f t="shared" si="15"/>
        <v/>
      </c>
      <c r="AE34" s="41">
        <f t="shared" si="16"/>
        <v>0</v>
      </c>
      <c r="AF34" s="41">
        <f t="shared" si="17"/>
        <v>0</v>
      </c>
      <c r="AG34" s="41">
        <f t="shared" si="18"/>
        <v>23</v>
      </c>
      <c r="AH34" s="41">
        <f t="shared" si="19"/>
        <v>23</v>
      </c>
      <c r="AI34" s="41">
        <f t="shared" si="20"/>
        <v>0.23230000000000001</v>
      </c>
      <c r="AJ34" s="41">
        <f t="shared" si="21"/>
        <v>0.23230000000000001</v>
      </c>
      <c r="AK34" s="41">
        <f t="shared" si="22"/>
        <v>0</v>
      </c>
      <c r="AL34" s="41">
        <f t="shared" si="23"/>
        <v>0</v>
      </c>
      <c r="AM34" s="41">
        <f t="shared" si="24"/>
        <v>23</v>
      </c>
      <c r="AN34" s="41">
        <f t="shared" si="25"/>
        <v>23</v>
      </c>
      <c r="AO34" s="41">
        <f t="shared" si="26"/>
        <v>0.23230000000000001</v>
      </c>
    </row>
    <row r="35" spans="1:41" x14ac:dyDescent="0.2">
      <c r="A35" s="449" t="s">
        <v>18</v>
      </c>
      <c r="B35" s="449"/>
      <c r="C35" s="449"/>
      <c r="D35" s="449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49"/>
      <c r="U35" s="449"/>
      <c r="V35" s="449"/>
      <c r="W35" s="449"/>
    </row>
    <row r="36" spans="1:41" x14ac:dyDescent="0.2">
      <c r="A36" s="450" t="s">
        <v>42</v>
      </c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  <c r="W36" s="450"/>
    </row>
    <row r="37" spans="1:41" ht="15" x14ac:dyDescent="0.2">
      <c r="A37" s="2"/>
      <c r="B37" s="2"/>
      <c r="C37" s="2"/>
      <c r="D37" s="2"/>
      <c r="E37" s="2"/>
      <c r="F37" s="2"/>
      <c r="G37" s="2"/>
      <c r="H37" s="2"/>
      <c r="I37" s="2"/>
      <c r="J37" s="3"/>
      <c r="K37" s="120"/>
      <c r="L37" s="3"/>
      <c r="M37" s="2"/>
      <c r="N37" s="4"/>
      <c r="O37" s="2"/>
      <c r="P37" s="435" t="s">
        <v>19</v>
      </c>
      <c r="Q37" s="435"/>
      <c r="R37" s="435"/>
      <c r="S37" s="435"/>
      <c r="T37" s="435"/>
      <c r="U37" s="435"/>
      <c r="V37" s="435"/>
      <c r="W37" s="435"/>
    </row>
  </sheetData>
  <sheetProtection sheet="1" objects="1" scenarios="1"/>
  <mergeCells count="64">
    <mergeCell ref="B8:B9"/>
    <mergeCell ref="S2:T2"/>
    <mergeCell ref="Q3:R3"/>
    <mergeCell ref="S3:T3"/>
    <mergeCell ref="Q4:R4"/>
    <mergeCell ref="S4:T4"/>
    <mergeCell ref="Q2:R2"/>
    <mergeCell ref="A6:C6"/>
    <mergeCell ref="M3:N3"/>
    <mergeCell ref="K8:K9"/>
    <mergeCell ref="L8:L9"/>
    <mergeCell ref="A8:A9"/>
    <mergeCell ref="I8:I9"/>
    <mergeCell ref="J8:J9"/>
    <mergeCell ref="H8:H9"/>
    <mergeCell ref="C8:C9"/>
    <mergeCell ref="D8:D9"/>
    <mergeCell ref="P37:W37"/>
    <mergeCell ref="W8:W21"/>
    <mergeCell ref="U22:W34"/>
    <mergeCell ref="A35:W35"/>
    <mergeCell ref="A36:W36"/>
    <mergeCell ref="U8:U21"/>
    <mergeCell ref="V8:V21"/>
    <mergeCell ref="G8:G9"/>
    <mergeCell ref="M8:M9"/>
    <mergeCell ref="N8:T8"/>
    <mergeCell ref="E10:F10"/>
    <mergeCell ref="E11:F11"/>
    <mergeCell ref="E34:F34"/>
    <mergeCell ref="E12:F12"/>
    <mergeCell ref="E22:F22"/>
    <mergeCell ref="A1:G1"/>
    <mergeCell ref="A2:G2"/>
    <mergeCell ref="A3:G3"/>
    <mergeCell ref="A4:G4"/>
    <mergeCell ref="S6:T6"/>
    <mergeCell ref="Q6:R6"/>
    <mergeCell ref="S5:T5"/>
    <mergeCell ref="Q5:R5"/>
    <mergeCell ref="M4:N4"/>
    <mergeCell ref="E6:G6"/>
    <mergeCell ref="K4:L4"/>
    <mergeCell ref="E13:F13"/>
    <mergeCell ref="E14:F14"/>
    <mergeCell ref="E15:F15"/>
    <mergeCell ref="E16:F16"/>
    <mergeCell ref="E17:F17"/>
    <mergeCell ref="E33:F33"/>
    <mergeCell ref="E8:F9"/>
    <mergeCell ref="E25:F25"/>
    <mergeCell ref="E26:F26"/>
    <mergeCell ref="E27:F27"/>
    <mergeCell ref="E28:F28"/>
    <mergeCell ref="E29:F29"/>
    <mergeCell ref="E30:F30"/>
    <mergeCell ref="E23:F23"/>
    <mergeCell ref="E24:F24"/>
    <mergeCell ref="E18:F18"/>
    <mergeCell ref="E31:F31"/>
    <mergeCell ref="E32:F32"/>
    <mergeCell ref="E19:F19"/>
    <mergeCell ref="E20:F20"/>
    <mergeCell ref="E21:F21"/>
  </mergeCells>
  <phoneticPr fontId="0" type="noConversion"/>
  <conditionalFormatting sqref="R10:T34">
    <cfRule type="expression" dxfId="2" priority="1" stopIfTrue="1">
      <formula>AND(ISNUMBER($A10),$Q10&gt;8)</formula>
    </cfRule>
  </conditionalFormatting>
  <dataValidations count="1">
    <dataValidation allowBlank="1" showInputMessage="1" showErrorMessage="1" errorTitle="P O Z O R" error="Tuto buňku nelze přepsat !_x000a_Je uzamčena autorem." sqref="AO10:AO34 Y10:AI34" xr:uid="{00000000-0002-0000-0700-000000000000}"/>
  </dataValidations>
  <printOptions horizontalCentered="1"/>
  <pageMargins left="0.19685039370078741" right="0.19685039370078741" top="0.59055118110236227" bottom="0.59055118110236227" header="0.51181102362204722" footer="0.51181102362204722"/>
  <pageSetup paperSize="9"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3">
    <pageSetUpPr fitToPage="1"/>
  </sheetPr>
  <dimension ref="A1:AN37"/>
  <sheetViews>
    <sheetView showGridLines="0" zoomScale="72" workbookViewId="0">
      <selection sqref="A1:F1"/>
    </sheetView>
  </sheetViews>
  <sheetFormatPr defaultColWidth="0" defaultRowHeight="12.75" zeroHeight="1" x14ac:dyDescent="0.2"/>
  <cols>
    <col min="1" max="2" width="6.42578125" style="41" customWidth="1"/>
    <col min="3" max="3" width="4.85546875" style="41" bestFit="1" customWidth="1"/>
    <col min="4" max="4" width="5.5703125" style="41" bestFit="1" customWidth="1"/>
    <col min="5" max="5" width="29.140625" style="41" bestFit="1" customWidth="1"/>
    <col min="6" max="6" width="14.28515625" style="41" bestFit="1" customWidth="1"/>
    <col min="7" max="7" width="7" style="41" customWidth="1"/>
    <col min="8" max="8" width="5.5703125" style="41" customWidth="1"/>
    <col min="9" max="9" width="7.28515625" style="41" bestFit="1" customWidth="1"/>
    <col min="10" max="10" width="7.28515625" style="125" customWidth="1"/>
    <col min="11" max="11" width="8.85546875" style="41" customWidth="1"/>
    <col min="12" max="12" width="6.28515625" style="41" customWidth="1"/>
    <col min="13" max="19" width="8.7109375" style="41" customWidth="1"/>
    <col min="20" max="22" width="3.7109375" style="41" customWidth="1"/>
    <col min="23" max="30" width="0" style="41" hidden="1" customWidth="1"/>
    <col min="31" max="31" width="12.7109375" style="41" hidden="1" customWidth="1"/>
    <col min="32" max="33" width="0" style="41" hidden="1" customWidth="1"/>
    <col min="34" max="34" width="10" style="41" hidden="1" customWidth="1"/>
    <col min="35" max="40" width="0" style="41" hidden="1" customWidth="1"/>
    <col min="41" max="41" width="9.140625" style="41" customWidth="1"/>
    <col min="42" max="16384" width="0" style="41" hidden="1"/>
  </cols>
  <sheetData>
    <row r="1" spans="1:40" ht="21" customHeight="1" thickBot="1" x14ac:dyDescent="0.4">
      <c r="A1" s="392" t="s">
        <v>78</v>
      </c>
      <c r="B1" s="392"/>
      <c r="C1" s="392"/>
      <c r="D1" s="392"/>
      <c r="E1" s="392"/>
      <c r="F1" s="392"/>
      <c r="G1" s="71"/>
      <c r="H1" s="72"/>
      <c r="I1" s="71"/>
      <c r="J1" s="116"/>
      <c r="K1" s="20"/>
      <c r="L1" s="20"/>
      <c r="M1" s="20"/>
      <c r="N1" s="20"/>
      <c r="O1" s="20"/>
      <c r="P1" s="72" t="s">
        <v>64</v>
      </c>
      <c r="Q1" s="71"/>
      <c r="R1" s="20"/>
      <c r="S1" s="20"/>
      <c r="T1" s="20"/>
      <c r="U1" s="20"/>
      <c r="V1" s="20"/>
    </row>
    <row r="2" spans="1:40" ht="26.1" customHeight="1" thickBot="1" x14ac:dyDescent="0.25">
      <c r="A2" s="393" t="str">
        <f>"Název závodů: "&amp;SEZNAM!$D$2</f>
        <v xml:space="preserve">Název závodů: </v>
      </c>
      <c r="B2" s="393"/>
      <c r="C2" s="393"/>
      <c r="D2" s="393"/>
      <c r="E2" s="393"/>
      <c r="F2" s="393"/>
      <c r="G2" s="27"/>
      <c r="H2" s="27"/>
      <c r="I2" s="27"/>
      <c r="J2" s="117" t="s">
        <v>93</v>
      </c>
      <c r="K2" s="27"/>
      <c r="L2" s="245"/>
      <c r="M2" s="27"/>
      <c r="N2" s="27"/>
      <c r="O2" s="27"/>
      <c r="P2" s="486"/>
      <c r="Q2" s="487"/>
      <c r="R2" s="486"/>
      <c r="S2" s="487"/>
      <c r="T2" s="27"/>
      <c r="U2" s="27"/>
      <c r="V2" s="27"/>
    </row>
    <row r="3" spans="1:40" ht="26.1" customHeight="1" thickTop="1" thickBot="1" x14ac:dyDescent="0.25">
      <c r="A3" s="463" t="str">
        <f>"Místo: "&amp;SEZNAM!$D$4</f>
        <v xml:space="preserve">Místo: </v>
      </c>
      <c r="B3" s="463"/>
      <c r="C3" s="463"/>
      <c r="D3" s="463"/>
      <c r="E3" s="464"/>
      <c r="F3" s="464"/>
      <c r="G3" s="70"/>
      <c r="H3" s="55"/>
      <c r="I3" s="55"/>
      <c r="J3" s="118" t="s">
        <v>22</v>
      </c>
      <c r="K3" s="74"/>
      <c r="L3" s="488">
        <f>DATKON</f>
        <v>0</v>
      </c>
      <c r="M3" s="488"/>
      <c r="N3" s="27"/>
      <c r="O3" s="27"/>
      <c r="P3" s="486"/>
      <c r="Q3" s="487"/>
      <c r="R3" s="486"/>
      <c r="S3" s="487"/>
    </row>
    <row r="4" spans="1:40" ht="26.1" customHeight="1" thickBot="1" x14ac:dyDescent="0.25">
      <c r="A4" s="465" t="str">
        <f>"Pořadatel: "&amp;SEZNAM!$D$5</f>
        <v xml:space="preserve">Pořadatel: </v>
      </c>
      <c r="B4" s="465"/>
      <c r="C4" s="465"/>
      <c r="D4" s="465"/>
      <c r="E4" s="465"/>
      <c r="F4" s="466"/>
      <c r="G4" s="23"/>
      <c r="H4" s="208"/>
      <c r="I4" s="69"/>
      <c r="J4" s="467" t="s">
        <v>38</v>
      </c>
      <c r="K4" s="468"/>
      <c r="L4" s="433"/>
      <c r="M4" s="489"/>
      <c r="N4" s="27"/>
      <c r="O4" s="27"/>
      <c r="P4" s="486"/>
      <c r="Q4" s="487"/>
      <c r="R4" s="486"/>
      <c r="S4" s="487"/>
    </row>
    <row r="5" spans="1:40" ht="26.1" customHeight="1" thickBot="1" x14ac:dyDescent="0.25">
      <c r="A5" s="13" t="s">
        <v>39</v>
      </c>
      <c r="B5" s="13"/>
      <c r="C5" s="24"/>
      <c r="E5" s="1" t="s">
        <v>63</v>
      </c>
      <c r="F5" s="13"/>
      <c r="G5" s="13"/>
      <c r="H5" s="13"/>
      <c r="I5" s="13"/>
      <c r="J5" s="119"/>
      <c r="L5" s="13"/>
      <c r="M5" s="13"/>
      <c r="P5" s="486"/>
      <c r="Q5" s="487"/>
      <c r="R5" s="486"/>
      <c r="S5" s="487"/>
    </row>
    <row r="6" spans="1:40" ht="26.1" customHeight="1" thickBot="1" x14ac:dyDescent="0.25">
      <c r="A6" s="469" t="s">
        <v>92</v>
      </c>
      <c r="B6" s="470"/>
      <c r="C6" s="471"/>
      <c r="D6" s="200"/>
      <c r="E6" s="426"/>
      <c r="F6" s="428"/>
      <c r="G6" s="27"/>
      <c r="H6" s="27"/>
      <c r="I6" s="27"/>
      <c r="J6" s="117"/>
      <c r="K6" s="27"/>
      <c r="L6" s="27"/>
      <c r="M6" s="27"/>
      <c r="N6" s="115"/>
      <c r="O6" s="115"/>
      <c r="P6" s="486"/>
      <c r="Q6" s="487"/>
      <c r="R6" s="486"/>
      <c r="S6" s="487"/>
      <c r="T6" s="27"/>
      <c r="U6" s="27"/>
    </row>
    <row r="7" spans="1:40" ht="15.75" thickBot="1" x14ac:dyDescent="0.25">
      <c r="A7" s="2"/>
      <c r="B7" s="2"/>
      <c r="C7" s="2"/>
      <c r="D7" s="2"/>
      <c r="E7" s="2"/>
      <c r="F7" s="2"/>
      <c r="G7" s="2"/>
      <c r="H7" s="2"/>
      <c r="I7" s="3"/>
      <c r="J7" s="120"/>
      <c r="K7" s="3"/>
      <c r="L7" s="2"/>
      <c r="M7" s="4"/>
      <c r="N7" s="2"/>
      <c r="O7" s="2"/>
      <c r="P7" s="2"/>
      <c r="Q7" s="2"/>
      <c r="R7" s="2"/>
      <c r="S7" s="2"/>
      <c r="T7" s="2"/>
      <c r="U7" s="2"/>
      <c r="V7" s="2"/>
    </row>
    <row r="8" spans="1:40" ht="13.15" customHeight="1" x14ac:dyDescent="0.2">
      <c r="A8" s="482" t="s">
        <v>0</v>
      </c>
      <c r="B8" s="477" t="s">
        <v>5</v>
      </c>
      <c r="C8" s="477" t="s">
        <v>35</v>
      </c>
      <c r="D8" s="477" t="s">
        <v>62</v>
      </c>
      <c r="E8" s="477" t="s">
        <v>59</v>
      </c>
      <c r="F8" s="416" t="s">
        <v>96</v>
      </c>
      <c r="G8" s="416" t="s">
        <v>60</v>
      </c>
      <c r="H8" s="416" t="s">
        <v>1</v>
      </c>
      <c r="I8" s="475" t="s">
        <v>73</v>
      </c>
      <c r="J8" s="478" t="s">
        <v>74</v>
      </c>
      <c r="K8" s="416" t="s">
        <v>4</v>
      </c>
      <c r="L8" s="484" t="s">
        <v>75</v>
      </c>
      <c r="M8" s="419"/>
      <c r="N8" s="420"/>
      <c r="O8" s="420"/>
      <c r="P8" s="420"/>
      <c r="Q8" s="420"/>
      <c r="R8" s="420"/>
      <c r="S8" s="421"/>
      <c r="T8" s="451" t="s">
        <v>7</v>
      </c>
      <c r="U8" s="457" t="s">
        <v>8</v>
      </c>
      <c r="V8" s="436" t="s">
        <v>9</v>
      </c>
    </row>
    <row r="9" spans="1:40" ht="13.5" thickBot="1" x14ac:dyDescent="0.25">
      <c r="A9" s="483"/>
      <c r="B9" s="417"/>
      <c r="C9" s="417"/>
      <c r="D9" s="417"/>
      <c r="E9" s="417"/>
      <c r="F9" s="418"/>
      <c r="G9" s="418"/>
      <c r="H9" s="474"/>
      <c r="I9" s="476"/>
      <c r="J9" s="479"/>
      <c r="K9" s="417"/>
      <c r="L9" s="485"/>
      <c r="M9" s="77" t="s">
        <v>10</v>
      </c>
      <c r="N9" s="56" t="s">
        <v>12</v>
      </c>
      <c r="O9" s="56" t="s">
        <v>13</v>
      </c>
      <c r="P9" s="28"/>
      <c r="Q9" s="79" t="s">
        <v>14</v>
      </c>
      <c r="R9" s="56" t="s">
        <v>15</v>
      </c>
      <c r="S9" s="56" t="s">
        <v>16</v>
      </c>
      <c r="T9" s="452"/>
      <c r="U9" s="458"/>
      <c r="V9" s="437"/>
      <c r="X9" s="35" t="s">
        <v>43</v>
      </c>
      <c r="Y9" s="35" t="s">
        <v>44</v>
      </c>
      <c r="Z9" s="35" t="s">
        <v>45</v>
      </c>
      <c r="AA9" s="35" t="s">
        <v>46</v>
      </c>
      <c r="AB9" s="35" t="s">
        <v>47</v>
      </c>
      <c r="AC9" s="35" t="s">
        <v>41</v>
      </c>
      <c r="AD9" s="36" t="s">
        <v>48</v>
      </c>
      <c r="AE9" s="36" t="s">
        <v>49</v>
      </c>
      <c r="AF9" s="37" t="s">
        <v>50</v>
      </c>
      <c r="AG9" s="37" t="s">
        <v>51</v>
      </c>
      <c r="AH9" s="37" t="s">
        <v>52</v>
      </c>
      <c r="AI9" s="35" t="s">
        <v>53</v>
      </c>
      <c r="AJ9" s="36" t="s">
        <v>40</v>
      </c>
      <c r="AK9" s="36" t="s">
        <v>54</v>
      </c>
      <c r="AL9" s="37" t="s">
        <v>55</v>
      </c>
      <c r="AM9" s="37" t="s">
        <v>56</v>
      </c>
      <c r="AN9" s="37" t="s">
        <v>57</v>
      </c>
    </row>
    <row r="10" spans="1:40" ht="19.899999999999999" customHeight="1" x14ac:dyDescent="0.2">
      <c r="A10" s="18"/>
      <c r="B10" s="80"/>
      <c r="C10" s="133" t="str">
        <f t="shared" ref="C10:C34" si="0">IF(ISNUMBER(A10),RANK(K10,$K$10:$K$32),"")</f>
        <v/>
      </c>
      <c r="D10" s="133" t="str">
        <f t="shared" ref="D10:D34" si="1">IF(A10,VLOOKUP(A10,Seznam,8),"")</f>
        <v/>
      </c>
      <c r="E10" s="81" t="str">
        <f t="shared" ref="E10:E34" si="2">IF(A10,PROPER(VLOOKUP(A10,Seznam,3)),"")</f>
        <v/>
      </c>
      <c r="F10" s="255" t="str">
        <f t="shared" ref="F10:F34" si="3">IF(A10,VLOOKUP(A10,Seznam,4),"")</f>
        <v/>
      </c>
      <c r="G10" s="21" t="str">
        <f t="shared" ref="G10:G34" si="4">IF(A10,VLOOKUP(A10,Seznam,5),"")</f>
        <v/>
      </c>
      <c r="H10" s="82" t="str">
        <f t="shared" ref="H10:H34" si="5">IF(A10,VLOOKUP(A10,Seznam,7),"")</f>
        <v/>
      </c>
      <c r="I10" s="209"/>
      <c r="J10" s="121" t="str">
        <f t="shared" ref="J10:J34" si="6">IF(ISNUMBER(A10),MAX(M10,N10,O10,Q10,R10,S10),"")</f>
        <v/>
      </c>
      <c r="K10" s="184" t="str">
        <f t="shared" ref="K10:K34" si="7">IF(A10,FLOOR(IF(W10="M",J10/VLOOKUP(H10,BODY,4),J10/VLOOKUP(H10,BODY,10)),1)+AH10,"")</f>
        <v/>
      </c>
      <c r="L10" s="83"/>
      <c r="M10" s="84"/>
      <c r="N10" s="86"/>
      <c r="O10" s="86"/>
      <c r="P10" s="231" t="str">
        <f t="shared" ref="P10:P34" si="8">IF(ISNUMBER(A10),RANK(AI10,$AI$10:$AI$34),"")</f>
        <v/>
      </c>
      <c r="Q10" s="84"/>
      <c r="R10" s="86"/>
      <c r="S10" s="234"/>
      <c r="T10" s="452"/>
      <c r="U10" s="458"/>
      <c r="V10" s="437"/>
      <c r="W10" s="187" t="str">
        <f t="shared" ref="W10:W34" si="9">IF(A10,VLOOKUP(A10,Seznam,2),"")</f>
        <v/>
      </c>
      <c r="X10" s="41" t="str">
        <f t="shared" ref="X10:X34" si="10">IF(A10,FLOOR(IF(W10="M",M10/VLOOKUP(H10,BODY,4),M10/VLOOKUP(H10,BODY,10)),1),"")</f>
        <v/>
      </c>
      <c r="Y10" s="41" t="str">
        <f t="shared" ref="Y10:Y34" si="11">IF(A10,FLOOR(IF(W10="M",N10/VLOOKUP(H10,BODY,4),N10/VLOOKUP(H10,BODY,10)),1),"")</f>
        <v/>
      </c>
      <c r="Z10" s="41" t="str">
        <f t="shared" ref="Z10:Z34" si="12">IF(A10,FLOOR(IF(W10="M",O10/VLOOKUP(H10,BODY,4),O10/VLOOKUP(H10,BODY,10)),1),"")</f>
        <v/>
      </c>
      <c r="AA10" s="41" t="str">
        <f t="shared" ref="AA10:AA34" si="13">IF(A10,FLOOR(IF(W10="M",Q10/VLOOKUP(H10,BODY,4),Q10/VLOOKUP(H10,BODY,10)),1),"")</f>
        <v/>
      </c>
      <c r="AB10" s="41" t="str">
        <f t="shared" ref="AB10:AB34" si="14">IF(A10,FLOOR(IF(W10="M",R10/VLOOKUP(H10,BODY,4),R10/VLOOKUP(H10,BODY,10)),1),"")</f>
        <v/>
      </c>
      <c r="AC10" s="41" t="str">
        <f t="shared" ref="AC10:AC34" si="15">IF(A10,FLOOR(IF(W10="M",S10/VLOOKUP(H10,BODY,4),S10/VLOOKUP(H10,BODY,10)),1),"")</f>
        <v/>
      </c>
      <c r="AD10" s="41">
        <f>IF(ISERR(LARGE(X10:AC10,2)),0,LARGE(X10:AC10,2))</f>
        <v>0</v>
      </c>
      <c r="AE10" s="41">
        <f>IF(ISERR(LARGE(X10:AC10,3)),0,LARGE(X10:AC10,3))</f>
        <v>0</v>
      </c>
      <c r="AF10" s="41">
        <f>24-RANK(AD10,$AD$10:$AD$34)</f>
        <v>23</v>
      </c>
      <c r="AG10" s="41">
        <f>24-RANK(AE10,$AE$10:$AE$34)</f>
        <v>23</v>
      </c>
      <c r="AH10" s="41">
        <f>AF10/100+AG10/10000</f>
        <v>0.23230000000000001</v>
      </c>
      <c r="AI10" s="41">
        <f>MAX(X10:Z10)+AN10</f>
        <v>0.23230000000000001</v>
      </c>
      <c r="AJ10" s="41">
        <f>IF(ISERR(LARGE(X10:Z10,2)),0,LARGE(X10:Z10,2))</f>
        <v>0</v>
      </c>
      <c r="AK10" s="41">
        <f>IF(ISERR(LARGE(X10:Z10,3)),0,LARGE(X10:Z10,3))</f>
        <v>0</v>
      </c>
      <c r="AL10" s="41">
        <f>24-RANK(AJ10,$AJ$10:$AJ$34)</f>
        <v>23</v>
      </c>
      <c r="AM10" s="41">
        <f>24-RANK(AK10,$AK$10:$AK$34)</f>
        <v>23</v>
      </c>
      <c r="AN10" s="41">
        <f>AL10/100+AM10/10000</f>
        <v>0.23230000000000001</v>
      </c>
    </row>
    <row r="11" spans="1:40" ht="19.899999999999999" customHeight="1" x14ac:dyDescent="0.2">
      <c r="A11" s="19"/>
      <c r="B11" s="89"/>
      <c r="C11" s="136" t="str">
        <f t="shared" si="0"/>
        <v/>
      </c>
      <c r="D11" s="136" t="str">
        <f t="shared" si="1"/>
        <v/>
      </c>
      <c r="E11" s="137" t="str">
        <f t="shared" si="2"/>
        <v/>
      </c>
      <c r="F11" s="259" t="str">
        <f t="shared" si="3"/>
        <v/>
      </c>
      <c r="G11" s="90" t="str">
        <f t="shared" si="4"/>
        <v/>
      </c>
      <c r="H11" s="91" t="str">
        <f t="shared" si="5"/>
        <v/>
      </c>
      <c r="I11" s="210"/>
      <c r="J11" s="122" t="str">
        <f t="shared" si="6"/>
        <v/>
      </c>
      <c r="K11" s="185" t="str">
        <f t="shared" si="7"/>
        <v/>
      </c>
      <c r="L11" s="92"/>
      <c r="M11" s="93"/>
      <c r="N11" s="95"/>
      <c r="O11" s="95"/>
      <c r="P11" s="232" t="str">
        <f t="shared" si="8"/>
        <v/>
      </c>
      <c r="Q11" s="93"/>
      <c r="R11" s="95"/>
      <c r="S11" s="235"/>
      <c r="T11" s="452"/>
      <c r="U11" s="458"/>
      <c r="V11" s="437"/>
      <c r="W11" s="187" t="str">
        <f t="shared" si="9"/>
        <v/>
      </c>
      <c r="X11" s="41" t="str">
        <f t="shared" si="10"/>
        <v/>
      </c>
      <c r="Y11" s="41" t="str">
        <f t="shared" si="11"/>
        <v/>
      </c>
      <c r="Z11" s="41" t="str">
        <f t="shared" si="12"/>
        <v/>
      </c>
      <c r="AA11" s="41" t="str">
        <f t="shared" si="13"/>
        <v/>
      </c>
      <c r="AB11" s="41" t="str">
        <f t="shared" si="14"/>
        <v/>
      </c>
      <c r="AC11" s="41" t="str">
        <f t="shared" si="15"/>
        <v/>
      </c>
      <c r="AD11" s="41">
        <f t="shared" ref="AD11:AD34" si="16">IF(ISERR(LARGE(X11:AC11,2)),0,LARGE(X11:AC11,2))</f>
        <v>0</v>
      </c>
      <c r="AE11" s="41">
        <f t="shared" ref="AE11:AE34" si="17">IF(ISERR(LARGE(X11:AC11,3)),0,LARGE(X11:AC11,3))</f>
        <v>0</v>
      </c>
      <c r="AF11" s="41">
        <f t="shared" ref="AF11:AF34" si="18">24-RANK(AD11,$AD$10:$AD$34)</f>
        <v>23</v>
      </c>
      <c r="AG11" s="41">
        <f t="shared" ref="AG11:AG34" si="19">24-RANK(AE11,$AE$10:$AE$34)</f>
        <v>23</v>
      </c>
      <c r="AH11" s="41">
        <f t="shared" ref="AH11:AH34" si="20">AF11/100+AG11/10000</f>
        <v>0.23230000000000001</v>
      </c>
      <c r="AI11" s="41">
        <f t="shared" ref="AI11:AI34" si="21">MAX(X11:Z11)+AN11</f>
        <v>0.23230000000000001</v>
      </c>
      <c r="AJ11" s="41">
        <f t="shared" ref="AJ11:AJ34" si="22">IF(ISERR(LARGE(X11:Z11,2)),0,LARGE(X11:Z11,2))</f>
        <v>0</v>
      </c>
      <c r="AK11" s="41">
        <f t="shared" ref="AK11:AK34" si="23">IF(ISERR(LARGE(X11:Z11,3)),0,LARGE(X11:Z11,3))</f>
        <v>0</v>
      </c>
      <c r="AL11" s="41">
        <f t="shared" ref="AL11:AL34" si="24">24-RANK(AJ11,$AJ$10:$AJ$34)</f>
        <v>23</v>
      </c>
      <c r="AM11" s="41">
        <f t="shared" ref="AM11:AM34" si="25">24-RANK(AK11,$AK$10:$AK$34)</f>
        <v>23</v>
      </c>
      <c r="AN11" s="41">
        <f t="shared" ref="AN11:AN34" si="26">AL11/100+AM11/10000</f>
        <v>0.23230000000000001</v>
      </c>
    </row>
    <row r="12" spans="1:40" ht="19.899999999999999" customHeight="1" x14ac:dyDescent="0.2">
      <c r="A12" s="19"/>
      <c r="B12" s="89"/>
      <c r="C12" s="136" t="str">
        <f t="shared" si="0"/>
        <v/>
      </c>
      <c r="D12" s="136" t="str">
        <f t="shared" si="1"/>
        <v/>
      </c>
      <c r="E12" s="98" t="str">
        <f t="shared" si="2"/>
        <v/>
      </c>
      <c r="F12" s="259" t="str">
        <f t="shared" si="3"/>
        <v/>
      </c>
      <c r="G12" s="90" t="str">
        <f t="shared" si="4"/>
        <v/>
      </c>
      <c r="H12" s="91" t="str">
        <f t="shared" si="5"/>
        <v/>
      </c>
      <c r="I12" s="210"/>
      <c r="J12" s="122" t="str">
        <f t="shared" si="6"/>
        <v/>
      </c>
      <c r="K12" s="185" t="str">
        <f t="shared" si="7"/>
        <v/>
      </c>
      <c r="L12" s="92"/>
      <c r="M12" s="93"/>
      <c r="N12" s="95"/>
      <c r="O12" s="95"/>
      <c r="P12" s="232" t="str">
        <f t="shared" si="8"/>
        <v/>
      </c>
      <c r="Q12" s="93"/>
      <c r="R12" s="95"/>
      <c r="S12" s="235"/>
      <c r="T12" s="452"/>
      <c r="U12" s="458"/>
      <c r="V12" s="437"/>
      <c r="W12" s="187" t="str">
        <f t="shared" si="9"/>
        <v/>
      </c>
      <c r="X12" s="41" t="str">
        <f t="shared" si="10"/>
        <v/>
      </c>
      <c r="Y12" s="41" t="str">
        <f t="shared" si="11"/>
        <v/>
      </c>
      <c r="Z12" s="41" t="str">
        <f t="shared" si="12"/>
        <v/>
      </c>
      <c r="AA12" s="41" t="str">
        <f t="shared" si="13"/>
        <v/>
      </c>
      <c r="AB12" s="41" t="str">
        <f t="shared" si="14"/>
        <v/>
      </c>
      <c r="AC12" s="41" t="str">
        <f t="shared" si="15"/>
        <v/>
      </c>
      <c r="AD12" s="41">
        <f t="shared" si="16"/>
        <v>0</v>
      </c>
      <c r="AE12" s="41">
        <f t="shared" si="17"/>
        <v>0</v>
      </c>
      <c r="AF12" s="41">
        <f t="shared" si="18"/>
        <v>23</v>
      </c>
      <c r="AG12" s="41">
        <f t="shared" si="19"/>
        <v>23</v>
      </c>
      <c r="AH12" s="41">
        <f t="shared" si="20"/>
        <v>0.23230000000000001</v>
      </c>
      <c r="AI12" s="41">
        <f t="shared" si="21"/>
        <v>0.23230000000000001</v>
      </c>
      <c r="AJ12" s="41">
        <f t="shared" si="22"/>
        <v>0</v>
      </c>
      <c r="AK12" s="41">
        <f t="shared" si="23"/>
        <v>0</v>
      </c>
      <c r="AL12" s="41">
        <f t="shared" si="24"/>
        <v>23</v>
      </c>
      <c r="AM12" s="41">
        <f t="shared" si="25"/>
        <v>23</v>
      </c>
      <c r="AN12" s="41">
        <f t="shared" si="26"/>
        <v>0.23230000000000001</v>
      </c>
    </row>
    <row r="13" spans="1:40" ht="19.899999999999999" customHeight="1" x14ac:dyDescent="0.2">
      <c r="A13" s="19"/>
      <c r="B13" s="89"/>
      <c r="C13" s="136" t="str">
        <f t="shared" si="0"/>
        <v/>
      </c>
      <c r="D13" s="136" t="str">
        <f t="shared" si="1"/>
        <v/>
      </c>
      <c r="E13" s="98" t="str">
        <f t="shared" si="2"/>
        <v/>
      </c>
      <c r="F13" s="253" t="str">
        <f t="shared" si="3"/>
        <v/>
      </c>
      <c r="G13" s="99" t="str">
        <f t="shared" si="4"/>
        <v/>
      </c>
      <c r="H13" s="91" t="str">
        <f t="shared" si="5"/>
        <v/>
      </c>
      <c r="I13" s="210"/>
      <c r="J13" s="122" t="str">
        <f t="shared" si="6"/>
        <v/>
      </c>
      <c r="K13" s="185" t="str">
        <f t="shared" si="7"/>
        <v/>
      </c>
      <c r="L13" s="92"/>
      <c r="M13" s="93"/>
      <c r="N13" s="95"/>
      <c r="O13" s="95"/>
      <c r="P13" s="232" t="str">
        <f t="shared" si="8"/>
        <v/>
      </c>
      <c r="Q13" s="93"/>
      <c r="R13" s="95"/>
      <c r="S13" s="235"/>
      <c r="T13" s="452"/>
      <c r="U13" s="458"/>
      <c r="V13" s="437"/>
      <c r="W13" s="187" t="str">
        <f t="shared" si="9"/>
        <v/>
      </c>
      <c r="X13" s="41" t="str">
        <f t="shared" si="10"/>
        <v/>
      </c>
      <c r="Y13" s="41" t="str">
        <f t="shared" si="11"/>
        <v/>
      </c>
      <c r="Z13" s="41" t="str">
        <f t="shared" si="12"/>
        <v/>
      </c>
      <c r="AA13" s="41" t="str">
        <f t="shared" si="13"/>
        <v/>
      </c>
      <c r="AB13" s="41" t="str">
        <f t="shared" si="14"/>
        <v/>
      </c>
      <c r="AC13" s="41" t="str">
        <f t="shared" si="15"/>
        <v/>
      </c>
      <c r="AD13" s="41">
        <f t="shared" si="16"/>
        <v>0</v>
      </c>
      <c r="AE13" s="41">
        <f t="shared" si="17"/>
        <v>0</v>
      </c>
      <c r="AF13" s="41">
        <f t="shared" si="18"/>
        <v>23</v>
      </c>
      <c r="AG13" s="41">
        <f t="shared" si="19"/>
        <v>23</v>
      </c>
      <c r="AH13" s="41">
        <f t="shared" si="20"/>
        <v>0.23230000000000001</v>
      </c>
      <c r="AI13" s="41">
        <f t="shared" si="21"/>
        <v>0.23230000000000001</v>
      </c>
      <c r="AJ13" s="41">
        <f t="shared" si="22"/>
        <v>0</v>
      </c>
      <c r="AK13" s="41">
        <f t="shared" si="23"/>
        <v>0</v>
      </c>
      <c r="AL13" s="41">
        <f t="shared" si="24"/>
        <v>23</v>
      </c>
      <c r="AM13" s="41">
        <f t="shared" si="25"/>
        <v>23</v>
      </c>
      <c r="AN13" s="41">
        <f t="shared" si="26"/>
        <v>0.23230000000000001</v>
      </c>
    </row>
    <row r="14" spans="1:40" ht="19.899999999999999" customHeight="1" x14ac:dyDescent="0.2">
      <c r="A14" s="19"/>
      <c r="B14" s="89"/>
      <c r="C14" s="136" t="str">
        <f t="shared" si="0"/>
        <v/>
      </c>
      <c r="D14" s="136" t="str">
        <f t="shared" si="1"/>
        <v/>
      </c>
      <c r="E14" s="100" t="str">
        <f t="shared" si="2"/>
        <v/>
      </c>
      <c r="F14" s="261" t="str">
        <f t="shared" si="3"/>
        <v/>
      </c>
      <c r="G14" s="26" t="str">
        <f t="shared" si="4"/>
        <v/>
      </c>
      <c r="H14" s="101" t="str">
        <f t="shared" si="5"/>
        <v/>
      </c>
      <c r="I14" s="213"/>
      <c r="J14" s="123" t="str">
        <f t="shared" si="6"/>
        <v/>
      </c>
      <c r="K14" s="185" t="str">
        <f t="shared" si="7"/>
        <v/>
      </c>
      <c r="L14" s="92"/>
      <c r="M14" s="93"/>
      <c r="N14" s="95"/>
      <c r="O14" s="95"/>
      <c r="P14" s="232" t="str">
        <f t="shared" si="8"/>
        <v/>
      </c>
      <c r="Q14" s="93"/>
      <c r="R14" s="95"/>
      <c r="S14" s="235"/>
      <c r="T14" s="452"/>
      <c r="U14" s="458"/>
      <c r="V14" s="437"/>
      <c r="W14" s="187" t="str">
        <f t="shared" si="9"/>
        <v/>
      </c>
      <c r="X14" s="41" t="str">
        <f t="shared" si="10"/>
        <v/>
      </c>
      <c r="Y14" s="41" t="str">
        <f t="shared" si="11"/>
        <v/>
      </c>
      <c r="Z14" s="41" t="str">
        <f t="shared" si="12"/>
        <v/>
      </c>
      <c r="AA14" s="41" t="str">
        <f t="shared" si="13"/>
        <v/>
      </c>
      <c r="AB14" s="41" t="str">
        <f t="shared" si="14"/>
        <v/>
      </c>
      <c r="AC14" s="41" t="str">
        <f t="shared" si="15"/>
        <v/>
      </c>
      <c r="AD14" s="41">
        <f t="shared" si="16"/>
        <v>0</v>
      </c>
      <c r="AE14" s="41">
        <f t="shared" si="17"/>
        <v>0</v>
      </c>
      <c r="AF14" s="41">
        <f t="shared" si="18"/>
        <v>23</v>
      </c>
      <c r="AG14" s="41">
        <f t="shared" si="19"/>
        <v>23</v>
      </c>
      <c r="AH14" s="41">
        <f t="shared" si="20"/>
        <v>0.23230000000000001</v>
      </c>
      <c r="AI14" s="41">
        <f t="shared" si="21"/>
        <v>0.23230000000000001</v>
      </c>
      <c r="AJ14" s="41">
        <f t="shared" si="22"/>
        <v>0</v>
      </c>
      <c r="AK14" s="41">
        <f t="shared" si="23"/>
        <v>0</v>
      </c>
      <c r="AL14" s="41">
        <f t="shared" si="24"/>
        <v>23</v>
      </c>
      <c r="AM14" s="41">
        <f t="shared" si="25"/>
        <v>23</v>
      </c>
      <c r="AN14" s="41">
        <f t="shared" si="26"/>
        <v>0.23230000000000001</v>
      </c>
    </row>
    <row r="15" spans="1:40" ht="19.899999999999999" customHeight="1" x14ac:dyDescent="0.2">
      <c r="A15" s="19"/>
      <c r="B15" s="89"/>
      <c r="C15" s="136" t="str">
        <f t="shared" si="0"/>
        <v/>
      </c>
      <c r="D15" s="136" t="str">
        <f t="shared" si="1"/>
        <v/>
      </c>
      <c r="E15" s="98" t="str">
        <f t="shared" si="2"/>
        <v/>
      </c>
      <c r="F15" s="259" t="str">
        <f t="shared" si="3"/>
        <v/>
      </c>
      <c r="G15" s="90" t="str">
        <f t="shared" si="4"/>
        <v/>
      </c>
      <c r="H15" s="91" t="str">
        <f t="shared" si="5"/>
        <v/>
      </c>
      <c r="I15" s="210"/>
      <c r="J15" s="122" t="str">
        <f t="shared" si="6"/>
        <v/>
      </c>
      <c r="K15" s="185" t="str">
        <f t="shared" si="7"/>
        <v/>
      </c>
      <c r="L15" s="92"/>
      <c r="M15" s="93"/>
      <c r="N15" s="95"/>
      <c r="O15" s="95"/>
      <c r="P15" s="232" t="str">
        <f t="shared" si="8"/>
        <v/>
      </c>
      <c r="Q15" s="93"/>
      <c r="R15" s="95"/>
      <c r="S15" s="235"/>
      <c r="T15" s="452"/>
      <c r="U15" s="458"/>
      <c r="V15" s="437"/>
      <c r="W15" s="187" t="str">
        <f t="shared" si="9"/>
        <v/>
      </c>
      <c r="X15" s="41" t="str">
        <f t="shared" si="10"/>
        <v/>
      </c>
      <c r="Y15" s="41" t="str">
        <f t="shared" si="11"/>
        <v/>
      </c>
      <c r="Z15" s="41" t="str">
        <f t="shared" si="12"/>
        <v/>
      </c>
      <c r="AA15" s="41" t="str">
        <f t="shared" si="13"/>
        <v/>
      </c>
      <c r="AB15" s="41" t="str">
        <f t="shared" si="14"/>
        <v/>
      </c>
      <c r="AC15" s="41" t="str">
        <f t="shared" si="15"/>
        <v/>
      </c>
      <c r="AD15" s="41">
        <f t="shared" si="16"/>
        <v>0</v>
      </c>
      <c r="AE15" s="41">
        <f t="shared" si="17"/>
        <v>0</v>
      </c>
      <c r="AF15" s="41">
        <f t="shared" si="18"/>
        <v>23</v>
      </c>
      <c r="AG15" s="41">
        <f t="shared" si="19"/>
        <v>23</v>
      </c>
      <c r="AH15" s="41">
        <f t="shared" si="20"/>
        <v>0.23230000000000001</v>
      </c>
      <c r="AI15" s="41">
        <f t="shared" si="21"/>
        <v>0.23230000000000001</v>
      </c>
      <c r="AJ15" s="41">
        <f t="shared" si="22"/>
        <v>0</v>
      </c>
      <c r="AK15" s="41">
        <f t="shared" si="23"/>
        <v>0</v>
      </c>
      <c r="AL15" s="41">
        <f t="shared" si="24"/>
        <v>23</v>
      </c>
      <c r="AM15" s="41">
        <f t="shared" si="25"/>
        <v>23</v>
      </c>
      <c r="AN15" s="41">
        <f t="shared" si="26"/>
        <v>0.23230000000000001</v>
      </c>
    </row>
    <row r="16" spans="1:40" ht="19.899999999999999" customHeight="1" x14ac:dyDescent="0.2">
      <c r="A16" s="19"/>
      <c r="B16" s="89"/>
      <c r="C16" s="136" t="str">
        <f t="shared" si="0"/>
        <v/>
      </c>
      <c r="D16" s="136" t="str">
        <f t="shared" si="1"/>
        <v/>
      </c>
      <c r="E16" s="98" t="str">
        <f t="shared" si="2"/>
        <v/>
      </c>
      <c r="F16" s="259" t="str">
        <f t="shared" si="3"/>
        <v/>
      </c>
      <c r="G16" s="90" t="str">
        <f t="shared" si="4"/>
        <v/>
      </c>
      <c r="H16" s="102" t="str">
        <f t="shared" si="5"/>
        <v/>
      </c>
      <c r="I16" s="210"/>
      <c r="J16" s="122" t="str">
        <f t="shared" si="6"/>
        <v/>
      </c>
      <c r="K16" s="185" t="str">
        <f t="shared" si="7"/>
        <v/>
      </c>
      <c r="L16" s="92"/>
      <c r="M16" s="93"/>
      <c r="N16" s="95"/>
      <c r="O16" s="95"/>
      <c r="P16" s="232" t="str">
        <f t="shared" si="8"/>
        <v/>
      </c>
      <c r="Q16" s="93"/>
      <c r="R16" s="95"/>
      <c r="S16" s="235"/>
      <c r="T16" s="452"/>
      <c r="U16" s="458"/>
      <c r="V16" s="437"/>
      <c r="W16" s="187" t="str">
        <f t="shared" si="9"/>
        <v/>
      </c>
      <c r="X16" s="41" t="str">
        <f t="shared" si="10"/>
        <v/>
      </c>
      <c r="Y16" s="41" t="str">
        <f t="shared" si="11"/>
        <v/>
      </c>
      <c r="Z16" s="41" t="str">
        <f t="shared" si="12"/>
        <v/>
      </c>
      <c r="AA16" s="41" t="str">
        <f t="shared" si="13"/>
        <v/>
      </c>
      <c r="AB16" s="41" t="str">
        <f t="shared" si="14"/>
        <v/>
      </c>
      <c r="AC16" s="41" t="str">
        <f t="shared" si="15"/>
        <v/>
      </c>
      <c r="AD16" s="41">
        <f t="shared" si="16"/>
        <v>0</v>
      </c>
      <c r="AE16" s="41">
        <f t="shared" si="17"/>
        <v>0</v>
      </c>
      <c r="AF16" s="41">
        <f t="shared" si="18"/>
        <v>23</v>
      </c>
      <c r="AG16" s="41">
        <f t="shared" si="19"/>
        <v>23</v>
      </c>
      <c r="AH16" s="41">
        <f t="shared" si="20"/>
        <v>0.23230000000000001</v>
      </c>
      <c r="AI16" s="41">
        <f t="shared" si="21"/>
        <v>0.23230000000000001</v>
      </c>
      <c r="AJ16" s="41">
        <f t="shared" si="22"/>
        <v>0</v>
      </c>
      <c r="AK16" s="41">
        <f t="shared" si="23"/>
        <v>0</v>
      </c>
      <c r="AL16" s="41">
        <f t="shared" si="24"/>
        <v>23</v>
      </c>
      <c r="AM16" s="41">
        <f t="shared" si="25"/>
        <v>23</v>
      </c>
      <c r="AN16" s="41">
        <f t="shared" si="26"/>
        <v>0.23230000000000001</v>
      </c>
    </row>
    <row r="17" spans="1:40" ht="19.899999999999999" customHeight="1" x14ac:dyDescent="0.2">
      <c r="A17" s="19"/>
      <c r="B17" s="89"/>
      <c r="C17" s="136" t="str">
        <f t="shared" si="0"/>
        <v/>
      </c>
      <c r="D17" s="136" t="str">
        <f t="shared" si="1"/>
        <v/>
      </c>
      <c r="E17" s="98" t="str">
        <f t="shared" si="2"/>
        <v/>
      </c>
      <c r="F17" s="259" t="str">
        <f t="shared" si="3"/>
        <v/>
      </c>
      <c r="G17" s="90" t="str">
        <f t="shared" si="4"/>
        <v/>
      </c>
      <c r="H17" s="102" t="str">
        <f t="shared" si="5"/>
        <v/>
      </c>
      <c r="I17" s="210"/>
      <c r="J17" s="122" t="str">
        <f t="shared" si="6"/>
        <v/>
      </c>
      <c r="K17" s="185" t="str">
        <f t="shared" si="7"/>
        <v/>
      </c>
      <c r="L17" s="92"/>
      <c r="M17" s="93"/>
      <c r="N17" s="95"/>
      <c r="O17" s="95"/>
      <c r="P17" s="232" t="str">
        <f t="shared" si="8"/>
        <v/>
      </c>
      <c r="Q17" s="93"/>
      <c r="R17" s="95"/>
      <c r="S17" s="235"/>
      <c r="T17" s="452"/>
      <c r="U17" s="458"/>
      <c r="V17" s="437"/>
      <c r="W17" s="187" t="str">
        <f t="shared" si="9"/>
        <v/>
      </c>
      <c r="X17" s="41" t="str">
        <f t="shared" si="10"/>
        <v/>
      </c>
      <c r="Y17" s="41" t="str">
        <f t="shared" si="11"/>
        <v/>
      </c>
      <c r="Z17" s="41" t="str">
        <f t="shared" si="12"/>
        <v/>
      </c>
      <c r="AA17" s="41" t="str">
        <f t="shared" si="13"/>
        <v/>
      </c>
      <c r="AB17" s="41" t="str">
        <f t="shared" si="14"/>
        <v/>
      </c>
      <c r="AC17" s="41" t="str">
        <f t="shared" si="15"/>
        <v/>
      </c>
      <c r="AD17" s="41">
        <f t="shared" si="16"/>
        <v>0</v>
      </c>
      <c r="AE17" s="41">
        <f t="shared" si="17"/>
        <v>0</v>
      </c>
      <c r="AF17" s="41">
        <f t="shared" si="18"/>
        <v>23</v>
      </c>
      <c r="AG17" s="41">
        <f t="shared" si="19"/>
        <v>23</v>
      </c>
      <c r="AH17" s="41">
        <f t="shared" si="20"/>
        <v>0.23230000000000001</v>
      </c>
      <c r="AI17" s="41">
        <f t="shared" si="21"/>
        <v>0.23230000000000001</v>
      </c>
      <c r="AJ17" s="41">
        <f t="shared" si="22"/>
        <v>0</v>
      </c>
      <c r="AK17" s="41">
        <f t="shared" si="23"/>
        <v>0</v>
      </c>
      <c r="AL17" s="41">
        <f t="shared" si="24"/>
        <v>23</v>
      </c>
      <c r="AM17" s="41">
        <f t="shared" si="25"/>
        <v>23</v>
      </c>
      <c r="AN17" s="41">
        <f t="shared" si="26"/>
        <v>0.23230000000000001</v>
      </c>
    </row>
    <row r="18" spans="1:40" ht="19.899999999999999" customHeight="1" x14ac:dyDescent="0.2">
      <c r="A18" s="19"/>
      <c r="B18" s="89"/>
      <c r="C18" s="136" t="str">
        <f t="shared" si="0"/>
        <v/>
      </c>
      <c r="D18" s="136" t="str">
        <f t="shared" si="1"/>
        <v/>
      </c>
      <c r="E18" s="98" t="str">
        <f t="shared" si="2"/>
        <v/>
      </c>
      <c r="F18" s="259" t="str">
        <f t="shared" si="3"/>
        <v/>
      </c>
      <c r="G18" s="90" t="str">
        <f t="shared" si="4"/>
        <v/>
      </c>
      <c r="H18" s="102" t="str">
        <f t="shared" si="5"/>
        <v/>
      </c>
      <c r="I18" s="210"/>
      <c r="J18" s="122" t="str">
        <f t="shared" si="6"/>
        <v/>
      </c>
      <c r="K18" s="185" t="str">
        <f t="shared" si="7"/>
        <v/>
      </c>
      <c r="L18" s="92"/>
      <c r="M18" s="93"/>
      <c r="N18" s="95"/>
      <c r="O18" s="95"/>
      <c r="P18" s="232" t="str">
        <f t="shared" si="8"/>
        <v/>
      </c>
      <c r="Q18" s="93"/>
      <c r="R18" s="95"/>
      <c r="S18" s="235"/>
      <c r="T18" s="452"/>
      <c r="U18" s="458"/>
      <c r="V18" s="437"/>
      <c r="W18" s="187" t="str">
        <f t="shared" si="9"/>
        <v/>
      </c>
      <c r="X18" s="41" t="str">
        <f t="shared" si="10"/>
        <v/>
      </c>
      <c r="Y18" s="41" t="str">
        <f t="shared" si="11"/>
        <v/>
      </c>
      <c r="Z18" s="41" t="str">
        <f t="shared" si="12"/>
        <v/>
      </c>
      <c r="AA18" s="41" t="str">
        <f t="shared" si="13"/>
        <v/>
      </c>
      <c r="AB18" s="41" t="str">
        <f t="shared" si="14"/>
        <v/>
      </c>
      <c r="AC18" s="41" t="str">
        <f t="shared" si="15"/>
        <v/>
      </c>
      <c r="AD18" s="41">
        <f t="shared" si="16"/>
        <v>0</v>
      </c>
      <c r="AE18" s="41">
        <f t="shared" si="17"/>
        <v>0</v>
      </c>
      <c r="AF18" s="41">
        <f t="shared" si="18"/>
        <v>23</v>
      </c>
      <c r="AG18" s="41">
        <f t="shared" si="19"/>
        <v>23</v>
      </c>
      <c r="AH18" s="41">
        <f t="shared" si="20"/>
        <v>0.23230000000000001</v>
      </c>
      <c r="AI18" s="41">
        <f t="shared" si="21"/>
        <v>0.23230000000000001</v>
      </c>
      <c r="AJ18" s="41">
        <f t="shared" si="22"/>
        <v>0</v>
      </c>
      <c r="AK18" s="41">
        <f t="shared" si="23"/>
        <v>0</v>
      </c>
      <c r="AL18" s="41">
        <f t="shared" si="24"/>
        <v>23</v>
      </c>
      <c r="AM18" s="41">
        <f t="shared" si="25"/>
        <v>23</v>
      </c>
      <c r="AN18" s="41">
        <f t="shared" si="26"/>
        <v>0.23230000000000001</v>
      </c>
    </row>
    <row r="19" spans="1:40" ht="19.899999999999999" customHeight="1" x14ac:dyDescent="0.2">
      <c r="A19" s="19"/>
      <c r="B19" s="89"/>
      <c r="C19" s="136" t="str">
        <f t="shared" si="0"/>
        <v/>
      </c>
      <c r="D19" s="136" t="str">
        <f t="shared" si="1"/>
        <v/>
      </c>
      <c r="E19" s="100" t="str">
        <f t="shared" si="2"/>
        <v/>
      </c>
      <c r="F19" s="261" t="str">
        <f t="shared" si="3"/>
        <v/>
      </c>
      <c r="G19" s="26" t="str">
        <f t="shared" si="4"/>
        <v/>
      </c>
      <c r="H19" s="101" t="str">
        <f t="shared" si="5"/>
        <v/>
      </c>
      <c r="I19" s="213"/>
      <c r="J19" s="123" t="str">
        <f t="shared" si="6"/>
        <v/>
      </c>
      <c r="K19" s="185" t="str">
        <f t="shared" si="7"/>
        <v/>
      </c>
      <c r="L19" s="92"/>
      <c r="M19" s="93"/>
      <c r="N19" s="95"/>
      <c r="O19" s="95"/>
      <c r="P19" s="232" t="str">
        <f t="shared" si="8"/>
        <v/>
      </c>
      <c r="Q19" s="93"/>
      <c r="R19" s="95"/>
      <c r="S19" s="235"/>
      <c r="T19" s="452"/>
      <c r="U19" s="458"/>
      <c r="V19" s="437"/>
      <c r="W19" s="187" t="str">
        <f t="shared" si="9"/>
        <v/>
      </c>
      <c r="X19" s="41" t="str">
        <f t="shared" si="10"/>
        <v/>
      </c>
      <c r="Y19" s="41" t="str">
        <f t="shared" si="11"/>
        <v/>
      </c>
      <c r="Z19" s="41" t="str">
        <f t="shared" si="12"/>
        <v/>
      </c>
      <c r="AA19" s="41" t="str">
        <f t="shared" si="13"/>
        <v/>
      </c>
      <c r="AB19" s="41" t="str">
        <f t="shared" si="14"/>
        <v/>
      </c>
      <c r="AC19" s="41" t="str">
        <f t="shared" si="15"/>
        <v/>
      </c>
      <c r="AD19" s="41">
        <f t="shared" si="16"/>
        <v>0</v>
      </c>
      <c r="AE19" s="41">
        <f t="shared" si="17"/>
        <v>0</v>
      </c>
      <c r="AF19" s="41">
        <f t="shared" si="18"/>
        <v>23</v>
      </c>
      <c r="AG19" s="41">
        <f t="shared" si="19"/>
        <v>23</v>
      </c>
      <c r="AH19" s="41">
        <f t="shared" si="20"/>
        <v>0.23230000000000001</v>
      </c>
      <c r="AI19" s="41">
        <f t="shared" si="21"/>
        <v>0.23230000000000001</v>
      </c>
      <c r="AJ19" s="41">
        <f t="shared" si="22"/>
        <v>0</v>
      </c>
      <c r="AK19" s="41">
        <f t="shared" si="23"/>
        <v>0</v>
      </c>
      <c r="AL19" s="41">
        <f t="shared" si="24"/>
        <v>23</v>
      </c>
      <c r="AM19" s="41">
        <f t="shared" si="25"/>
        <v>23</v>
      </c>
      <c r="AN19" s="41">
        <f t="shared" si="26"/>
        <v>0.23230000000000001</v>
      </c>
    </row>
    <row r="20" spans="1:40" ht="19.899999999999999" customHeight="1" x14ac:dyDescent="0.2">
      <c r="A20" s="19"/>
      <c r="B20" s="89"/>
      <c r="C20" s="136" t="str">
        <f t="shared" si="0"/>
        <v/>
      </c>
      <c r="D20" s="136" t="str">
        <f t="shared" si="1"/>
        <v/>
      </c>
      <c r="E20" s="98" t="str">
        <f t="shared" si="2"/>
        <v/>
      </c>
      <c r="F20" s="253" t="str">
        <f t="shared" si="3"/>
        <v/>
      </c>
      <c r="G20" s="99" t="str">
        <f t="shared" si="4"/>
        <v/>
      </c>
      <c r="H20" s="91" t="str">
        <f t="shared" si="5"/>
        <v/>
      </c>
      <c r="I20" s="210"/>
      <c r="J20" s="122" t="str">
        <f t="shared" si="6"/>
        <v/>
      </c>
      <c r="K20" s="185" t="str">
        <f t="shared" si="7"/>
        <v/>
      </c>
      <c r="L20" s="92"/>
      <c r="M20" s="93"/>
      <c r="N20" s="95"/>
      <c r="O20" s="95"/>
      <c r="P20" s="232" t="str">
        <f t="shared" si="8"/>
        <v/>
      </c>
      <c r="Q20" s="93"/>
      <c r="R20" s="95"/>
      <c r="S20" s="235"/>
      <c r="T20" s="453"/>
      <c r="U20" s="459"/>
      <c r="V20" s="438"/>
      <c r="W20" s="187" t="str">
        <f t="shared" si="9"/>
        <v/>
      </c>
      <c r="X20" s="41" t="str">
        <f t="shared" si="10"/>
        <v/>
      </c>
      <c r="Y20" s="41" t="str">
        <f t="shared" si="11"/>
        <v/>
      </c>
      <c r="Z20" s="41" t="str">
        <f t="shared" si="12"/>
        <v/>
      </c>
      <c r="AA20" s="41" t="str">
        <f t="shared" si="13"/>
        <v/>
      </c>
      <c r="AB20" s="41" t="str">
        <f t="shared" si="14"/>
        <v/>
      </c>
      <c r="AC20" s="41" t="str">
        <f t="shared" si="15"/>
        <v/>
      </c>
      <c r="AD20" s="41">
        <f t="shared" si="16"/>
        <v>0</v>
      </c>
      <c r="AE20" s="41">
        <f t="shared" si="17"/>
        <v>0</v>
      </c>
      <c r="AF20" s="41">
        <f t="shared" si="18"/>
        <v>23</v>
      </c>
      <c r="AG20" s="41">
        <f t="shared" si="19"/>
        <v>23</v>
      </c>
      <c r="AH20" s="41">
        <f t="shared" si="20"/>
        <v>0.23230000000000001</v>
      </c>
      <c r="AI20" s="41">
        <f t="shared" si="21"/>
        <v>0.23230000000000001</v>
      </c>
      <c r="AJ20" s="41">
        <f t="shared" si="22"/>
        <v>0</v>
      </c>
      <c r="AK20" s="41">
        <f t="shared" si="23"/>
        <v>0</v>
      </c>
      <c r="AL20" s="41">
        <f t="shared" si="24"/>
        <v>23</v>
      </c>
      <c r="AM20" s="41">
        <f t="shared" si="25"/>
        <v>23</v>
      </c>
      <c r="AN20" s="41">
        <f t="shared" si="26"/>
        <v>0.23230000000000001</v>
      </c>
    </row>
    <row r="21" spans="1:40" ht="19.899999999999999" customHeight="1" thickBot="1" x14ac:dyDescent="0.25">
      <c r="A21" s="19"/>
      <c r="B21" s="89"/>
      <c r="C21" s="136" t="str">
        <f t="shared" si="0"/>
        <v/>
      </c>
      <c r="D21" s="136" t="str">
        <f t="shared" si="1"/>
        <v/>
      </c>
      <c r="E21" s="100" t="str">
        <f t="shared" si="2"/>
        <v/>
      </c>
      <c r="F21" s="261" t="str">
        <f t="shared" si="3"/>
        <v/>
      </c>
      <c r="G21" s="26" t="str">
        <f t="shared" si="4"/>
        <v/>
      </c>
      <c r="H21" s="101" t="str">
        <f t="shared" si="5"/>
        <v/>
      </c>
      <c r="I21" s="213"/>
      <c r="J21" s="123" t="str">
        <f t="shared" si="6"/>
        <v/>
      </c>
      <c r="K21" s="185" t="str">
        <f t="shared" si="7"/>
        <v/>
      </c>
      <c r="L21" s="92"/>
      <c r="M21" s="93"/>
      <c r="N21" s="95"/>
      <c r="O21" s="95"/>
      <c r="P21" s="232" t="str">
        <f t="shared" si="8"/>
        <v/>
      </c>
      <c r="Q21" s="93"/>
      <c r="R21" s="95"/>
      <c r="S21" s="235"/>
      <c r="T21" s="454"/>
      <c r="U21" s="460"/>
      <c r="V21" s="439"/>
      <c r="W21" s="187" t="str">
        <f t="shared" si="9"/>
        <v/>
      </c>
      <c r="X21" s="41" t="str">
        <f t="shared" si="10"/>
        <v/>
      </c>
      <c r="Y21" s="41" t="str">
        <f t="shared" si="11"/>
        <v/>
      </c>
      <c r="Z21" s="41" t="str">
        <f t="shared" si="12"/>
        <v/>
      </c>
      <c r="AA21" s="41" t="str">
        <f t="shared" si="13"/>
        <v/>
      </c>
      <c r="AB21" s="41" t="str">
        <f t="shared" si="14"/>
        <v/>
      </c>
      <c r="AC21" s="41" t="str">
        <f t="shared" si="15"/>
        <v/>
      </c>
      <c r="AD21" s="41">
        <f t="shared" si="16"/>
        <v>0</v>
      </c>
      <c r="AE21" s="41">
        <f t="shared" si="17"/>
        <v>0</v>
      </c>
      <c r="AF21" s="41">
        <f t="shared" si="18"/>
        <v>23</v>
      </c>
      <c r="AG21" s="41">
        <f t="shared" si="19"/>
        <v>23</v>
      </c>
      <c r="AH21" s="41">
        <f t="shared" si="20"/>
        <v>0.23230000000000001</v>
      </c>
      <c r="AI21" s="41">
        <f t="shared" si="21"/>
        <v>0.23230000000000001</v>
      </c>
      <c r="AJ21" s="41">
        <f t="shared" si="22"/>
        <v>0</v>
      </c>
      <c r="AK21" s="41">
        <f t="shared" si="23"/>
        <v>0</v>
      </c>
      <c r="AL21" s="41">
        <f t="shared" si="24"/>
        <v>23</v>
      </c>
      <c r="AM21" s="41">
        <f t="shared" si="25"/>
        <v>23</v>
      </c>
      <c r="AN21" s="41">
        <f t="shared" si="26"/>
        <v>0.23230000000000001</v>
      </c>
    </row>
    <row r="22" spans="1:40" ht="19.899999999999999" customHeight="1" x14ac:dyDescent="0.2">
      <c r="A22" s="19"/>
      <c r="B22" s="89"/>
      <c r="C22" s="136" t="str">
        <f t="shared" si="0"/>
        <v/>
      </c>
      <c r="D22" s="136" t="str">
        <f t="shared" si="1"/>
        <v/>
      </c>
      <c r="E22" s="103" t="str">
        <f t="shared" si="2"/>
        <v/>
      </c>
      <c r="F22" s="262" t="str">
        <f t="shared" si="3"/>
        <v/>
      </c>
      <c r="G22" s="11" t="str">
        <f t="shared" si="4"/>
        <v/>
      </c>
      <c r="H22" s="91" t="str">
        <f t="shared" si="5"/>
        <v/>
      </c>
      <c r="I22" s="210"/>
      <c r="J22" s="122" t="str">
        <f t="shared" si="6"/>
        <v/>
      </c>
      <c r="K22" s="185" t="str">
        <f t="shared" si="7"/>
        <v/>
      </c>
      <c r="L22" s="92"/>
      <c r="M22" s="93"/>
      <c r="N22" s="95"/>
      <c r="O22" s="95"/>
      <c r="P22" s="232" t="str">
        <f t="shared" si="8"/>
        <v/>
      </c>
      <c r="Q22" s="93"/>
      <c r="R22" s="95"/>
      <c r="S22" s="235"/>
      <c r="T22" s="440" t="s">
        <v>17</v>
      </c>
      <c r="U22" s="441"/>
      <c r="V22" s="442"/>
      <c r="W22" s="187" t="str">
        <f t="shared" si="9"/>
        <v/>
      </c>
      <c r="X22" s="41" t="str">
        <f t="shared" si="10"/>
        <v/>
      </c>
      <c r="Y22" s="41" t="str">
        <f t="shared" si="11"/>
        <v/>
      </c>
      <c r="Z22" s="41" t="str">
        <f t="shared" si="12"/>
        <v/>
      </c>
      <c r="AA22" s="41" t="str">
        <f t="shared" si="13"/>
        <v/>
      </c>
      <c r="AB22" s="41" t="str">
        <f t="shared" si="14"/>
        <v/>
      </c>
      <c r="AC22" s="41" t="str">
        <f t="shared" si="15"/>
        <v/>
      </c>
      <c r="AD22" s="41">
        <f t="shared" si="16"/>
        <v>0</v>
      </c>
      <c r="AE22" s="41">
        <f t="shared" si="17"/>
        <v>0</v>
      </c>
      <c r="AF22" s="41">
        <f t="shared" si="18"/>
        <v>23</v>
      </c>
      <c r="AG22" s="41">
        <f t="shared" si="19"/>
        <v>23</v>
      </c>
      <c r="AH22" s="41">
        <f t="shared" si="20"/>
        <v>0.23230000000000001</v>
      </c>
      <c r="AI22" s="41">
        <f t="shared" si="21"/>
        <v>0.23230000000000001</v>
      </c>
      <c r="AJ22" s="41">
        <f t="shared" si="22"/>
        <v>0</v>
      </c>
      <c r="AK22" s="41">
        <f t="shared" si="23"/>
        <v>0</v>
      </c>
      <c r="AL22" s="41">
        <f t="shared" si="24"/>
        <v>23</v>
      </c>
      <c r="AM22" s="41">
        <f t="shared" si="25"/>
        <v>23</v>
      </c>
      <c r="AN22" s="41">
        <f t="shared" si="26"/>
        <v>0.23230000000000001</v>
      </c>
    </row>
    <row r="23" spans="1:40" ht="19.899999999999999" customHeight="1" x14ac:dyDescent="0.2">
      <c r="A23" s="19"/>
      <c r="B23" s="89"/>
      <c r="C23" s="136" t="str">
        <f t="shared" si="0"/>
        <v/>
      </c>
      <c r="D23" s="136" t="str">
        <f t="shared" si="1"/>
        <v/>
      </c>
      <c r="E23" s="98" t="str">
        <f t="shared" si="2"/>
        <v/>
      </c>
      <c r="F23" s="259" t="str">
        <f t="shared" si="3"/>
        <v/>
      </c>
      <c r="G23" s="90" t="str">
        <f t="shared" si="4"/>
        <v/>
      </c>
      <c r="H23" s="91" t="str">
        <f t="shared" si="5"/>
        <v/>
      </c>
      <c r="I23" s="210"/>
      <c r="J23" s="122" t="str">
        <f t="shared" si="6"/>
        <v/>
      </c>
      <c r="K23" s="185" t="str">
        <f t="shared" si="7"/>
        <v/>
      </c>
      <c r="L23" s="92"/>
      <c r="M23" s="93"/>
      <c r="N23" s="95"/>
      <c r="O23" s="95"/>
      <c r="P23" s="232" t="str">
        <f t="shared" si="8"/>
        <v/>
      </c>
      <c r="Q23" s="93"/>
      <c r="R23" s="95"/>
      <c r="S23" s="235"/>
      <c r="T23" s="443"/>
      <c r="U23" s="444"/>
      <c r="V23" s="445"/>
      <c r="W23" s="187" t="str">
        <f t="shared" si="9"/>
        <v/>
      </c>
      <c r="X23" s="41" t="str">
        <f t="shared" si="10"/>
        <v/>
      </c>
      <c r="Y23" s="41" t="str">
        <f t="shared" si="11"/>
        <v/>
      </c>
      <c r="Z23" s="41" t="str">
        <f t="shared" si="12"/>
        <v/>
      </c>
      <c r="AA23" s="41" t="str">
        <f t="shared" si="13"/>
        <v/>
      </c>
      <c r="AB23" s="41" t="str">
        <f t="shared" si="14"/>
        <v/>
      </c>
      <c r="AC23" s="41" t="str">
        <f t="shared" si="15"/>
        <v/>
      </c>
      <c r="AD23" s="41">
        <f t="shared" si="16"/>
        <v>0</v>
      </c>
      <c r="AE23" s="41">
        <f t="shared" si="17"/>
        <v>0</v>
      </c>
      <c r="AF23" s="41">
        <f t="shared" si="18"/>
        <v>23</v>
      </c>
      <c r="AG23" s="41">
        <f t="shared" si="19"/>
        <v>23</v>
      </c>
      <c r="AH23" s="41">
        <f t="shared" si="20"/>
        <v>0.23230000000000001</v>
      </c>
      <c r="AI23" s="41">
        <f t="shared" si="21"/>
        <v>0.23230000000000001</v>
      </c>
      <c r="AJ23" s="41">
        <f t="shared" si="22"/>
        <v>0</v>
      </c>
      <c r="AK23" s="41">
        <f t="shared" si="23"/>
        <v>0</v>
      </c>
      <c r="AL23" s="41">
        <f t="shared" si="24"/>
        <v>23</v>
      </c>
      <c r="AM23" s="41">
        <f t="shared" si="25"/>
        <v>23</v>
      </c>
      <c r="AN23" s="41">
        <f t="shared" si="26"/>
        <v>0.23230000000000001</v>
      </c>
    </row>
    <row r="24" spans="1:40" ht="19.899999999999999" customHeight="1" x14ac:dyDescent="0.2">
      <c r="A24" s="19"/>
      <c r="B24" s="89"/>
      <c r="C24" s="136" t="str">
        <f t="shared" si="0"/>
        <v/>
      </c>
      <c r="D24" s="136" t="str">
        <f t="shared" si="1"/>
        <v/>
      </c>
      <c r="E24" s="100" t="str">
        <f t="shared" si="2"/>
        <v/>
      </c>
      <c r="F24" s="261" t="str">
        <f t="shared" si="3"/>
        <v/>
      </c>
      <c r="G24" s="26" t="str">
        <f t="shared" si="4"/>
        <v/>
      </c>
      <c r="H24" s="101" t="str">
        <f t="shared" si="5"/>
        <v/>
      </c>
      <c r="I24" s="213"/>
      <c r="J24" s="123" t="str">
        <f t="shared" si="6"/>
        <v/>
      </c>
      <c r="K24" s="185" t="str">
        <f t="shared" si="7"/>
        <v/>
      </c>
      <c r="L24" s="92"/>
      <c r="M24" s="93"/>
      <c r="N24" s="95"/>
      <c r="O24" s="95"/>
      <c r="P24" s="232" t="str">
        <f t="shared" si="8"/>
        <v/>
      </c>
      <c r="Q24" s="93"/>
      <c r="R24" s="95"/>
      <c r="S24" s="235"/>
      <c r="T24" s="443"/>
      <c r="U24" s="444"/>
      <c r="V24" s="445"/>
      <c r="W24" s="187" t="str">
        <f t="shared" si="9"/>
        <v/>
      </c>
      <c r="X24" s="41" t="str">
        <f t="shared" si="10"/>
        <v/>
      </c>
      <c r="Y24" s="41" t="str">
        <f t="shared" si="11"/>
        <v/>
      </c>
      <c r="Z24" s="41" t="str">
        <f t="shared" si="12"/>
        <v/>
      </c>
      <c r="AA24" s="41" t="str">
        <f t="shared" si="13"/>
        <v/>
      </c>
      <c r="AB24" s="41" t="str">
        <f t="shared" si="14"/>
        <v/>
      </c>
      <c r="AC24" s="41" t="str">
        <f t="shared" si="15"/>
        <v/>
      </c>
      <c r="AD24" s="41">
        <f t="shared" si="16"/>
        <v>0</v>
      </c>
      <c r="AE24" s="41">
        <f t="shared" si="17"/>
        <v>0</v>
      </c>
      <c r="AF24" s="41">
        <f t="shared" si="18"/>
        <v>23</v>
      </c>
      <c r="AG24" s="41">
        <f t="shared" si="19"/>
        <v>23</v>
      </c>
      <c r="AH24" s="41">
        <f t="shared" si="20"/>
        <v>0.23230000000000001</v>
      </c>
      <c r="AI24" s="41">
        <f t="shared" si="21"/>
        <v>0.23230000000000001</v>
      </c>
      <c r="AJ24" s="41">
        <f t="shared" si="22"/>
        <v>0</v>
      </c>
      <c r="AK24" s="41">
        <f t="shared" si="23"/>
        <v>0</v>
      </c>
      <c r="AL24" s="41">
        <f t="shared" si="24"/>
        <v>23</v>
      </c>
      <c r="AM24" s="41">
        <f t="shared" si="25"/>
        <v>23</v>
      </c>
      <c r="AN24" s="41">
        <f t="shared" si="26"/>
        <v>0.23230000000000001</v>
      </c>
    </row>
    <row r="25" spans="1:40" ht="19.899999999999999" customHeight="1" x14ac:dyDescent="0.2">
      <c r="A25" s="19"/>
      <c r="B25" s="89"/>
      <c r="C25" s="136" t="str">
        <f t="shared" si="0"/>
        <v/>
      </c>
      <c r="D25" s="136" t="str">
        <f t="shared" si="1"/>
        <v/>
      </c>
      <c r="E25" s="100" t="str">
        <f t="shared" si="2"/>
        <v/>
      </c>
      <c r="F25" s="261" t="str">
        <f t="shared" si="3"/>
        <v/>
      </c>
      <c r="G25" s="26" t="str">
        <f t="shared" si="4"/>
        <v/>
      </c>
      <c r="H25" s="101" t="str">
        <f t="shared" si="5"/>
        <v/>
      </c>
      <c r="I25" s="213"/>
      <c r="J25" s="123" t="str">
        <f t="shared" si="6"/>
        <v/>
      </c>
      <c r="K25" s="185" t="str">
        <f t="shared" si="7"/>
        <v/>
      </c>
      <c r="L25" s="92"/>
      <c r="M25" s="93"/>
      <c r="N25" s="95"/>
      <c r="O25" s="95"/>
      <c r="P25" s="232" t="str">
        <f t="shared" si="8"/>
        <v/>
      </c>
      <c r="Q25" s="93"/>
      <c r="R25" s="95"/>
      <c r="S25" s="235"/>
      <c r="T25" s="443"/>
      <c r="U25" s="444"/>
      <c r="V25" s="445"/>
      <c r="W25" s="187" t="str">
        <f t="shared" si="9"/>
        <v/>
      </c>
      <c r="X25" s="41" t="str">
        <f t="shared" si="10"/>
        <v/>
      </c>
      <c r="Y25" s="41" t="str">
        <f t="shared" si="11"/>
        <v/>
      </c>
      <c r="Z25" s="41" t="str">
        <f t="shared" si="12"/>
        <v/>
      </c>
      <c r="AA25" s="41" t="str">
        <f t="shared" si="13"/>
        <v/>
      </c>
      <c r="AB25" s="41" t="str">
        <f t="shared" si="14"/>
        <v/>
      </c>
      <c r="AC25" s="41" t="str">
        <f t="shared" si="15"/>
        <v/>
      </c>
      <c r="AD25" s="41">
        <f t="shared" si="16"/>
        <v>0</v>
      </c>
      <c r="AE25" s="41">
        <f t="shared" si="17"/>
        <v>0</v>
      </c>
      <c r="AF25" s="41">
        <f t="shared" si="18"/>
        <v>23</v>
      </c>
      <c r="AG25" s="41">
        <f t="shared" si="19"/>
        <v>23</v>
      </c>
      <c r="AH25" s="41">
        <f t="shared" si="20"/>
        <v>0.23230000000000001</v>
      </c>
      <c r="AI25" s="41">
        <f t="shared" si="21"/>
        <v>0.23230000000000001</v>
      </c>
      <c r="AJ25" s="41">
        <f t="shared" si="22"/>
        <v>0</v>
      </c>
      <c r="AK25" s="41">
        <f t="shared" si="23"/>
        <v>0</v>
      </c>
      <c r="AL25" s="41">
        <f t="shared" si="24"/>
        <v>23</v>
      </c>
      <c r="AM25" s="41">
        <f t="shared" si="25"/>
        <v>23</v>
      </c>
      <c r="AN25" s="41">
        <f t="shared" si="26"/>
        <v>0.23230000000000001</v>
      </c>
    </row>
    <row r="26" spans="1:40" ht="19.899999999999999" customHeight="1" x14ac:dyDescent="0.2">
      <c r="A26" s="19"/>
      <c r="B26" s="89"/>
      <c r="C26" s="136" t="str">
        <f t="shared" si="0"/>
        <v/>
      </c>
      <c r="D26" s="136" t="str">
        <f t="shared" si="1"/>
        <v/>
      </c>
      <c r="E26" s="98" t="str">
        <f t="shared" si="2"/>
        <v/>
      </c>
      <c r="F26" s="259" t="str">
        <f t="shared" si="3"/>
        <v/>
      </c>
      <c r="G26" s="90" t="str">
        <f t="shared" si="4"/>
        <v/>
      </c>
      <c r="H26" s="91" t="str">
        <f t="shared" si="5"/>
        <v/>
      </c>
      <c r="I26" s="210"/>
      <c r="J26" s="122" t="str">
        <f t="shared" si="6"/>
        <v/>
      </c>
      <c r="K26" s="185" t="str">
        <f t="shared" si="7"/>
        <v/>
      </c>
      <c r="L26" s="92"/>
      <c r="M26" s="93"/>
      <c r="N26" s="95"/>
      <c r="O26" s="95"/>
      <c r="P26" s="232" t="str">
        <f t="shared" si="8"/>
        <v/>
      </c>
      <c r="Q26" s="93"/>
      <c r="R26" s="95"/>
      <c r="S26" s="235"/>
      <c r="T26" s="443"/>
      <c r="U26" s="444"/>
      <c r="V26" s="445"/>
      <c r="W26" s="187" t="str">
        <f t="shared" si="9"/>
        <v/>
      </c>
      <c r="X26" s="41" t="str">
        <f t="shared" si="10"/>
        <v/>
      </c>
      <c r="Y26" s="41" t="str">
        <f t="shared" si="11"/>
        <v/>
      </c>
      <c r="Z26" s="41" t="str">
        <f t="shared" si="12"/>
        <v/>
      </c>
      <c r="AA26" s="41" t="str">
        <f t="shared" si="13"/>
        <v/>
      </c>
      <c r="AB26" s="41" t="str">
        <f t="shared" si="14"/>
        <v/>
      </c>
      <c r="AC26" s="41" t="str">
        <f t="shared" si="15"/>
        <v/>
      </c>
      <c r="AD26" s="41">
        <f t="shared" si="16"/>
        <v>0</v>
      </c>
      <c r="AE26" s="41">
        <f t="shared" si="17"/>
        <v>0</v>
      </c>
      <c r="AF26" s="41">
        <f t="shared" si="18"/>
        <v>23</v>
      </c>
      <c r="AG26" s="41">
        <f t="shared" si="19"/>
        <v>23</v>
      </c>
      <c r="AH26" s="41">
        <f t="shared" si="20"/>
        <v>0.23230000000000001</v>
      </c>
      <c r="AI26" s="41">
        <f t="shared" si="21"/>
        <v>0.23230000000000001</v>
      </c>
      <c r="AJ26" s="41">
        <f t="shared" si="22"/>
        <v>0</v>
      </c>
      <c r="AK26" s="41">
        <f t="shared" si="23"/>
        <v>0</v>
      </c>
      <c r="AL26" s="41">
        <f t="shared" si="24"/>
        <v>23</v>
      </c>
      <c r="AM26" s="41">
        <f t="shared" si="25"/>
        <v>23</v>
      </c>
      <c r="AN26" s="41">
        <f t="shared" si="26"/>
        <v>0.23230000000000001</v>
      </c>
    </row>
    <row r="27" spans="1:40" ht="19.899999999999999" customHeight="1" x14ac:dyDescent="0.2">
      <c r="A27" s="19"/>
      <c r="B27" s="89"/>
      <c r="C27" s="136" t="str">
        <f t="shared" si="0"/>
        <v/>
      </c>
      <c r="D27" s="136" t="str">
        <f t="shared" si="1"/>
        <v/>
      </c>
      <c r="E27" s="98" t="str">
        <f t="shared" si="2"/>
        <v/>
      </c>
      <c r="F27" s="259" t="str">
        <f t="shared" si="3"/>
        <v/>
      </c>
      <c r="G27" s="90" t="str">
        <f t="shared" si="4"/>
        <v/>
      </c>
      <c r="H27" s="91" t="str">
        <f t="shared" si="5"/>
        <v/>
      </c>
      <c r="I27" s="210"/>
      <c r="J27" s="122" t="str">
        <f t="shared" si="6"/>
        <v/>
      </c>
      <c r="K27" s="185" t="str">
        <f t="shared" si="7"/>
        <v/>
      </c>
      <c r="L27" s="92"/>
      <c r="M27" s="93"/>
      <c r="N27" s="95"/>
      <c r="O27" s="95"/>
      <c r="P27" s="232" t="str">
        <f t="shared" si="8"/>
        <v/>
      </c>
      <c r="Q27" s="93"/>
      <c r="R27" s="95"/>
      <c r="S27" s="235"/>
      <c r="T27" s="443"/>
      <c r="U27" s="444"/>
      <c r="V27" s="445"/>
      <c r="W27" s="187" t="str">
        <f t="shared" si="9"/>
        <v/>
      </c>
      <c r="X27" s="41" t="str">
        <f t="shared" si="10"/>
        <v/>
      </c>
      <c r="Y27" s="41" t="str">
        <f t="shared" si="11"/>
        <v/>
      </c>
      <c r="Z27" s="41" t="str">
        <f t="shared" si="12"/>
        <v/>
      </c>
      <c r="AA27" s="41" t="str">
        <f t="shared" si="13"/>
        <v/>
      </c>
      <c r="AB27" s="41" t="str">
        <f t="shared" si="14"/>
        <v/>
      </c>
      <c r="AC27" s="41" t="str">
        <f t="shared" si="15"/>
        <v/>
      </c>
      <c r="AD27" s="41">
        <f t="shared" si="16"/>
        <v>0</v>
      </c>
      <c r="AE27" s="41">
        <f t="shared" si="17"/>
        <v>0</v>
      </c>
      <c r="AF27" s="41">
        <f t="shared" si="18"/>
        <v>23</v>
      </c>
      <c r="AG27" s="41">
        <f t="shared" si="19"/>
        <v>23</v>
      </c>
      <c r="AH27" s="41">
        <f t="shared" si="20"/>
        <v>0.23230000000000001</v>
      </c>
      <c r="AI27" s="41">
        <f t="shared" si="21"/>
        <v>0.23230000000000001</v>
      </c>
      <c r="AJ27" s="41">
        <f t="shared" si="22"/>
        <v>0</v>
      </c>
      <c r="AK27" s="41">
        <f t="shared" si="23"/>
        <v>0</v>
      </c>
      <c r="AL27" s="41">
        <f t="shared" si="24"/>
        <v>23</v>
      </c>
      <c r="AM27" s="41">
        <f t="shared" si="25"/>
        <v>23</v>
      </c>
      <c r="AN27" s="41">
        <f t="shared" si="26"/>
        <v>0.23230000000000001</v>
      </c>
    </row>
    <row r="28" spans="1:40" ht="19.899999999999999" customHeight="1" x14ac:dyDescent="0.2">
      <c r="A28" s="19"/>
      <c r="B28" s="89"/>
      <c r="C28" s="136" t="str">
        <f t="shared" si="0"/>
        <v/>
      </c>
      <c r="D28" s="136" t="str">
        <f t="shared" si="1"/>
        <v/>
      </c>
      <c r="E28" s="98" t="str">
        <f t="shared" si="2"/>
        <v/>
      </c>
      <c r="F28" s="253" t="str">
        <f t="shared" si="3"/>
        <v/>
      </c>
      <c r="G28" s="99" t="str">
        <f t="shared" si="4"/>
        <v/>
      </c>
      <c r="H28" s="91" t="str">
        <f t="shared" si="5"/>
        <v/>
      </c>
      <c r="I28" s="210"/>
      <c r="J28" s="122" t="str">
        <f t="shared" si="6"/>
        <v/>
      </c>
      <c r="K28" s="185" t="str">
        <f t="shared" si="7"/>
        <v/>
      </c>
      <c r="L28" s="92"/>
      <c r="M28" s="93"/>
      <c r="N28" s="95"/>
      <c r="O28" s="95"/>
      <c r="P28" s="232" t="str">
        <f t="shared" si="8"/>
        <v/>
      </c>
      <c r="Q28" s="93"/>
      <c r="R28" s="95"/>
      <c r="S28" s="235"/>
      <c r="T28" s="443"/>
      <c r="U28" s="444"/>
      <c r="V28" s="445"/>
      <c r="W28" s="187" t="str">
        <f t="shared" si="9"/>
        <v/>
      </c>
      <c r="X28" s="41" t="str">
        <f t="shared" si="10"/>
        <v/>
      </c>
      <c r="Y28" s="41" t="str">
        <f t="shared" si="11"/>
        <v/>
      </c>
      <c r="Z28" s="41" t="str">
        <f t="shared" si="12"/>
        <v/>
      </c>
      <c r="AA28" s="41" t="str">
        <f t="shared" si="13"/>
        <v/>
      </c>
      <c r="AB28" s="41" t="str">
        <f t="shared" si="14"/>
        <v/>
      </c>
      <c r="AC28" s="41" t="str">
        <f t="shared" si="15"/>
        <v/>
      </c>
      <c r="AD28" s="41">
        <f t="shared" si="16"/>
        <v>0</v>
      </c>
      <c r="AE28" s="41">
        <f t="shared" si="17"/>
        <v>0</v>
      </c>
      <c r="AF28" s="41">
        <f t="shared" si="18"/>
        <v>23</v>
      </c>
      <c r="AG28" s="41">
        <f t="shared" si="19"/>
        <v>23</v>
      </c>
      <c r="AH28" s="41">
        <f t="shared" si="20"/>
        <v>0.23230000000000001</v>
      </c>
      <c r="AI28" s="41">
        <f t="shared" si="21"/>
        <v>0.23230000000000001</v>
      </c>
      <c r="AJ28" s="41">
        <f t="shared" si="22"/>
        <v>0</v>
      </c>
      <c r="AK28" s="41">
        <f t="shared" si="23"/>
        <v>0</v>
      </c>
      <c r="AL28" s="41">
        <f t="shared" si="24"/>
        <v>23</v>
      </c>
      <c r="AM28" s="41">
        <f t="shared" si="25"/>
        <v>23</v>
      </c>
      <c r="AN28" s="41">
        <f t="shared" si="26"/>
        <v>0.23230000000000001</v>
      </c>
    </row>
    <row r="29" spans="1:40" ht="19.899999999999999" customHeight="1" x14ac:dyDescent="0.2">
      <c r="A29" s="19"/>
      <c r="B29" s="89"/>
      <c r="C29" s="136" t="str">
        <f t="shared" si="0"/>
        <v/>
      </c>
      <c r="D29" s="136" t="str">
        <f t="shared" si="1"/>
        <v/>
      </c>
      <c r="E29" s="98" t="str">
        <f t="shared" si="2"/>
        <v/>
      </c>
      <c r="F29" s="253" t="str">
        <f t="shared" si="3"/>
        <v/>
      </c>
      <c r="G29" s="99" t="str">
        <f t="shared" si="4"/>
        <v/>
      </c>
      <c r="H29" s="91" t="str">
        <f t="shared" si="5"/>
        <v/>
      </c>
      <c r="I29" s="210"/>
      <c r="J29" s="122" t="str">
        <f t="shared" si="6"/>
        <v/>
      </c>
      <c r="K29" s="185" t="str">
        <f t="shared" si="7"/>
        <v/>
      </c>
      <c r="L29" s="92"/>
      <c r="M29" s="93"/>
      <c r="N29" s="95"/>
      <c r="O29" s="95"/>
      <c r="P29" s="232" t="str">
        <f t="shared" si="8"/>
        <v/>
      </c>
      <c r="Q29" s="93"/>
      <c r="R29" s="95"/>
      <c r="S29" s="235"/>
      <c r="T29" s="443"/>
      <c r="U29" s="444"/>
      <c r="V29" s="445"/>
      <c r="W29" s="187" t="str">
        <f t="shared" si="9"/>
        <v/>
      </c>
      <c r="X29" s="41" t="str">
        <f t="shared" si="10"/>
        <v/>
      </c>
      <c r="Y29" s="41" t="str">
        <f t="shared" si="11"/>
        <v/>
      </c>
      <c r="Z29" s="41" t="str">
        <f t="shared" si="12"/>
        <v/>
      </c>
      <c r="AA29" s="41" t="str">
        <f t="shared" si="13"/>
        <v/>
      </c>
      <c r="AB29" s="41" t="str">
        <f t="shared" si="14"/>
        <v/>
      </c>
      <c r="AC29" s="41" t="str">
        <f t="shared" si="15"/>
        <v/>
      </c>
      <c r="AD29" s="41">
        <f t="shared" si="16"/>
        <v>0</v>
      </c>
      <c r="AE29" s="41">
        <f t="shared" si="17"/>
        <v>0</v>
      </c>
      <c r="AF29" s="41">
        <f t="shared" si="18"/>
        <v>23</v>
      </c>
      <c r="AG29" s="41">
        <f t="shared" si="19"/>
        <v>23</v>
      </c>
      <c r="AH29" s="41">
        <f t="shared" si="20"/>
        <v>0.23230000000000001</v>
      </c>
      <c r="AI29" s="41">
        <f t="shared" si="21"/>
        <v>0.23230000000000001</v>
      </c>
      <c r="AJ29" s="41">
        <f t="shared" si="22"/>
        <v>0</v>
      </c>
      <c r="AK29" s="41">
        <f t="shared" si="23"/>
        <v>0</v>
      </c>
      <c r="AL29" s="41">
        <f t="shared" si="24"/>
        <v>23</v>
      </c>
      <c r="AM29" s="41">
        <f t="shared" si="25"/>
        <v>23</v>
      </c>
      <c r="AN29" s="41">
        <f t="shared" si="26"/>
        <v>0.23230000000000001</v>
      </c>
    </row>
    <row r="30" spans="1:40" ht="19.899999999999999" customHeight="1" x14ac:dyDescent="0.2">
      <c r="A30" s="19"/>
      <c r="B30" s="89"/>
      <c r="C30" s="136" t="str">
        <f t="shared" si="0"/>
        <v/>
      </c>
      <c r="D30" s="136" t="str">
        <f t="shared" si="1"/>
        <v/>
      </c>
      <c r="E30" s="98" t="str">
        <f t="shared" si="2"/>
        <v/>
      </c>
      <c r="F30" s="253" t="str">
        <f t="shared" si="3"/>
        <v/>
      </c>
      <c r="G30" s="99" t="str">
        <f t="shared" si="4"/>
        <v/>
      </c>
      <c r="H30" s="91" t="str">
        <f t="shared" si="5"/>
        <v/>
      </c>
      <c r="I30" s="210"/>
      <c r="J30" s="122" t="str">
        <f t="shared" si="6"/>
        <v/>
      </c>
      <c r="K30" s="185" t="str">
        <f t="shared" si="7"/>
        <v/>
      </c>
      <c r="L30" s="92"/>
      <c r="M30" s="93"/>
      <c r="N30" s="95"/>
      <c r="O30" s="95"/>
      <c r="P30" s="232" t="str">
        <f t="shared" si="8"/>
        <v/>
      </c>
      <c r="Q30" s="93"/>
      <c r="R30" s="95"/>
      <c r="S30" s="235"/>
      <c r="T30" s="443"/>
      <c r="U30" s="444"/>
      <c r="V30" s="445"/>
      <c r="W30" s="187" t="str">
        <f t="shared" si="9"/>
        <v/>
      </c>
      <c r="X30" s="41" t="str">
        <f t="shared" si="10"/>
        <v/>
      </c>
      <c r="Y30" s="41" t="str">
        <f t="shared" si="11"/>
        <v/>
      </c>
      <c r="Z30" s="41" t="str">
        <f t="shared" si="12"/>
        <v/>
      </c>
      <c r="AA30" s="41" t="str">
        <f t="shared" si="13"/>
        <v/>
      </c>
      <c r="AB30" s="41" t="str">
        <f t="shared" si="14"/>
        <v/>
      </c>
      <c r="AC30" s="41" t="str">
        <f t="shared" si="15"/>
        <v/>
      </c>
      <c r="AD30" s="41">
        <f t="shared" si="16"/>
        <v>0</v>
      </c>
      <c r="AE30" s="41">
        <f t="shared" si="17"/>
        <v>0</v>
      </c>
      <c r="AF30" s="41">
        <f t="shared" si="18"/>
        <v>23</v>
      </c>
      <c r="AG30" s="41">
        <f t="shared" si="19"/>
        <v>23</v>
      </c>
      <c r="AH30" s="41">
        <f t="shared" si="20"/>
        <v>0.23230000000000001</v>
      </c>
      <c r="AI30" s="41">
        <f t="shared" si="21"/>
        <v>0.23230000000000001</v>
      </c>
      <c r="AJ30" s="41">
        <f t="shared" si="22"/>
        <v>0</v>
      </c>
      <c r="AK30" s="41">
        <f t="shared" si="23"/>
        <v>0</v>
      </c>
      <c r="AL30" s="41">
        <f t="shared" si="24"/>
        <v>23</v>
      </c>
      <c r="AM30" s="41">
        <f t="shared" si="25"/>
        <v>23</v>
      </c>
      <c r="AN30" s="41">
        <f t="shared" si="26"/>
        <v>0.23230000000000001</v>
      </c>
    </row>
    <row r="31" spans="1:40" ht="19.899999999999999" customHeight="1" x14ac:dyDescent="0.2">
      <c r="A31" s="19"/>
      <c r="B31" s="89"/>
      <c r="C31" s="136" t="str">
        <f t="shared" si="0"/>
        <v/>
      </c>
      <c r="D31" s="136" t="str">
        <f t="shared" si="1"/>
        <v/>
      </c>
      <c r="E31" s="100" t="str">
        <f t="shared" si="2"/>
        <v/>
      </c>
      <c r="F31" s="261" t="str">
        <f t="shared" si="3"/>
        <v/>
      </c>
      <c r="G31" s="26" t="str">
        <f t="shared" si="4"/>
        <v/>
      </c>
      <c r="H31" s="101" t="str">
        <f t="shared" si="5"/>
        <v/>
      </c>
      <c r="I31" s="213"/>
      <c r="J31" s="123" t="str">
        <f t="shared" si="6"/>
        <v/>
      </c>
      <c r="K31" s="185" t="str">
        <f t="shared" si="7"/>
        <v/>
      </c>
      <c r="L31" s="92"/>
      <c r="M31" s="93"/>
      <c r="N31" s="95"/>
      <c r="O31" s="95"/>
      <c r="P31" s="232" t="str">
        <f t="shared" si="8"/>
        <v/>
      </c>
      <c r="Q31" s="93"/>
      <c r="R31" s="95"/>
      <c r="S31" s="235"/>
      <c r="T31" s="443"/>
      <c r="U31" s="444"/>
      <c r="V31" s="445"/>
      <c r="W31" s="187" t="str">
        <f t="shared" si="9"/>
        <v/>
      </c>
      <c r="X31" s="41" t="str">
        <f t="shared" si="10"/>
        <v/>
      </c>
      <c r="Y31" s="41" t="str">
        <f t="shared" si="11"/>
        <v/>
      </c>
      <c r="Z31" s="41" t="str">
        <f t="shared" si="12"/>
        <v/>
      </c>
      <c r="AA31" s="41" t="str">
        <f t="shared" si="13"/>
        <v/>
      </c>
      <c r="AB31" s="41" t="str">
        <f t="shared" si="14"/>
        <v/>
      </c>
      <c r="AC31" s="41" t="str">
        <f t="shared" si="15"/>
        <v/>
      </c>
      <c r="AD31" s="41">
        <f t="shared" si="16"/>
        <v>0</v>
      </c>
      <c r="AE31" s="41">
        <f t="shared" si="17"/>
        <v>0</v>
      </c>
      <c r="AF31" s="41">
        <f t="shared" si="18"/>
        <v>23</v>
      </c>
      <c r="AG31" s="41">
        <f t="shared" si="19"/>
        <v>23</v>
      </c>
      <c r="AH31" s="41">
        <f t="shared" si="20"/>
        <v>0.23230000000000001</v>
      </c>
      <c r="AI31" s="41">
        <f t="shared" si="21"/>
        <v>0.23230000000000001</v>
      </c>
      <c r="AJ31" s="41">
        <f t="shared" si="22"/>
        <v>0</v>
      </c>
      <c r="AK31" s="41">
        <f t="shared" si="23"/>
        <v>0</v>
      </c>
      <c r="AL31" s="41">
        <f t="shared" si="24"/>
        <v>23</v>
      </c>
      <c r="AM31" s="41">
        <f t="shared" si="25"/>
        <v>23</v>
      </c>
      <c r="AN31" s="41">
        <f t="shared" si="26"/>
        <v>0.23230000000000001</v>
      </c>
    </row>
    <row r="32" spans="1:40" ht="19.899999999999999" customHeight="1" x14ac:dyDescent="0.2">
      <c r="A32" s="19"/>
      <c r="B32" s="89"/>
      <c r="C32" s="136" t="str">
        <f t="shared" si="0"/>
        <v/>
      </c>
      <c r="D32" s="136" t="str">
        <f t="shared" si="1"/>
        <v/>
      </c>
      <c r="E32" s="220" t="str">
        <f t="shared" si="2"/>
        <v/>
      </c>
      <c r="F32" s="263" t="str">
        <f t="shared" si="3"/>
        <v/>
      </c>
      <c r="G32" s="244" t="str">
        <f t="shared" si="4"/>
        <v/>
      </c>
      <c r="H32" s="101" t="str">
        <f t="shared" si="5"/>
        <v/>
      </c>
      <c r="I32" s="213"/>
      <c r="J32" s="123" t="str">
        <f t="shared" si="6"/>
        <v/>
      </c>
      <c r="K32" s="185" t="str">
        <f t="shared" si="7"/>
        <v/>
      </c>
      <c r="L32" s="92"/>
      <c r="M32" s="93"/>
      <c r="N32" s="95"/>
      <c r="O32" s="95"/>
      <c r="P32" s="232" t="str">
        <f t="shared" si="8"/>
        <v/>
      </c>
      <c r="Q32" s="93"/>
      <c r="R32" s="95"/>
      <c r="S32" s="235"/>
      <c r="T32" s="443"/>
      <c r="U32" s="444"/>
      <c r="V32" s="445"/>
      <c r="W32" s="187" t="str">
        <f t="shared" si="9"/>
        <v/>
      </c>
      <c r="X32" s="41" t="str">
        <f t="shared" si="10"/>
        <v/>
      </c>
      <c r="Y32" s="41" t="str">
        <f t="shared" si="11"/>
        <v/>
      </c>
      <c r="Z32" s="41" t="str">
        <f t="shared" si="12"/>
        <v/>
      </c>
      <c r="AA32" s="41" t="str">
        <f t="shared" si="13"/>
        <v/>
      </c>
      <c r="AB32" s="41" t="str">
        <f t="shared" si="14"/>
        <v/>
      </c>
      <c r="AC32" s="41" t="str">
        <f t="shared" si="15"/>
        <v/>
      </c>
      <c r="AD32" s="41">
        <f t="shared" si="16"/>
        <v>0</v>
      </c>
      <c r="AE32" s="41">
        <f t="shared" si="17"/>
        <v>0</v>
      </c>
      <c r="AF32" s="41">
        <f t="shared" si="18"/>
        <v>23</v>
      </c>
      <c r="AG32" s="41">
        <f t="shared" si="19"/>
        <v>23</v>
      </c>
      <c r="AH32" s="41">
        <f t="shared" si="20"/>
        <v>0.23230000000000001</v>
      </c>
      <c r="AI32" s="41">
        <f t="shared" si="21"/>
        <v>0.23230000000000001</v>
      </c>
      <c r="AJ32" s="41">
        <f t="shared" si="22"/>
        <v>0</v>
      </c>
      <c r="AK32" s="41">
        <f t="shared" si="23"/>
        <v>0</v>
      </c>
      <c r="AL32" s="41">
        <f t="shared" si="24"/>
        <v>23</v>
      </c>
      <c r="AM32" s="41">
        <f t="shared" si="25"/>
        <v>23</v>
      </c>
      <c r="AN32" s="41">
        <f t="shared" si="26"/>
        <v>0.23230000000000001</v>
      </c>
    </row>
    <row r="33" spans="1:40" ht="19.899999999999999" customHeight="1" x14ac:dyDescent="0.2">
      <c r="A33" s="19"/>
      <c r="B33" s="89"/>
      <c r="C33" s="136" t="str">
        <f t="shared" si="0"/>
        <v/>
      </c>
      <c r="D33" s="136" t="str">
        <f t="shared" si="1"/>
        <v/>
      </c>
      <c r="E33" s="98" t="str">
        <f t="shared" si="2"/>
        <v/>
      </c>
      <c r="F33" s="259" t="str">
        <f t="shared" si="3"/>
        <v/>
      </c>
      <c r="G33" s="90" t="str">
        <f t="shared" si="4"/>
        <v/>
      </c>
      <c r="H33" s="91" t="str">
        <f t="shared" si="5"/>
        <v/>
      </c>
      <c r="I33" s="210"/>
      <c r="J33" s="122" t="str">
        <f t="shared" si="6"/>
        <v/>
      </c>
      <c r="K33" s="185" t="str">
        <f t="shared" si="7"/>
        <v/>
      </c>
      <c r="L33" s="92"/>
      <c r="M33" s="93"/>
      <c r="N33" s="95"/>
      <c r="O33" s="95"/>
      <c r="P33" s="232" t="str">
        <f t="shared" si="8"/>
        <v/>
      </c>
      <c r="Q33" s="93"/>
      <c r="R33" s="95"/>
      <c r="S33" s="235"/>
      <c r="T33" s="443"/>
      <c r="U33" s="444"/>
      <c r="V33" s="445"/>
      <c r="W33" s="187" t="str">
        <f t="shared" si="9"/>
        <v/>
      </c>
      <c r="X33" s="41" t="str">
        <f t="shared" si="10"/>
        <v/>
      </c>
      <c r="Y33" s="41" t="str">
        <f t="shared" si="11"/>
        <v/>
      </c>
      <c r="Z33" s="41" t="str">
        <f t="shared" si="12"/>
        <v/>
      </c>
      <c r="AA33" s="41" t="str">
        <f t="shared" si="13"/>
        <v/>
      </c>
      <c r="AB33" s="41" t="str">
        <f t="shared" si="14"/>
        <v/>
      </c>
      <c r="AC33" s="41" t="str">
        <f t="shared" si="15"/>
        <v/>
      </c>
      <c r="AD33" s="41">
        <f t="shared" si="16"/>
        <v>0</v>
      </c>
      <c r="AE33" s="41">
        <f t="shared" si="17"/>
        <v>0</v>
      </c>
      <c r="AF33" s="41">
        <f t="shared" si="18"/>
        <v>23</v>
      </c>
      <c r="AG33" s="41">
        <f t="shared" si="19"/>
        <v>23</v>
      </c>
      <c r="AH33" s="41">
        <f t="shared" si="20"/>
        <v>0.23230000000000001</v>
      </c>
      <c r="AI33" s="41">
        <f t="shared" si="21"/>
        <v>0.23230000000000001</v>
      </c>
      <c r="AJ33" s="41">
        <f t="shared" si="22"/>
        <v>0</v>
      </c>
      <c r="AK33" s="41">
        <f t="shared" si="23"/>
        <v>0</v>
      </c>
      <c r="AL33" s="41">
        <f t="shared" si="24"/>
        <v>23</v>
      </c>
      <c r="AM33" s="41">
        <f t="shared" si="25"/>
        <v>23</v>
      </c>
      <c r="AN33" s="41">
        <f t="shared" si="26"/>
        <v>0.23230000000000001</v>
      </c>
    </row>
    <row r="34" spans="1:40" ht="19.899999999999999" customHeight="1" thickBot="1" x14ac:dyDescent="0.25">
      <c r="A34" s="104"/>
      <c r="B34" s="105"/>
      <c r="C34" s="212" t="str">
        <f t="shared" si="0"/>
        <v/>
      </c>
      <c r="D34" s="212" t="str">
        <f t="shared" si="1"/>
        <v/>
      </c>
      <c r="E34" s="106" t="str">
        <f t="shared" si="2"/>
        <v/>
      </c>
      <c r="F34" s="260" t="str">
        <f t="shared" si="3"/>
        <v/>
      </c>
      <c r="G34" s="107" t="str">
        <f t="shared" si="4"/>
        <v/>
      </c>
      <c r="H34" s="108" t="str">
        <f t="shared" si="5"/>
        <v/>
      </c>
      <c r="I34" s="211"/>
      <c r="J34" s="124" t="str">
        <f t="shared" si="6"/>
        <v/>
      </c>
      <c r="K34" s="188" t="str">
        <f t="shared" si="7"/>
        <v/>
      </c>
      <c r="L34" s="109"/>
      <c r="M34" s="110"/>
      <c r="N34" s="112"/>
      <c r="O34" s="112"/>
      <c r="P34" s="233" t="str">
        <f t="shared" si="8"/>
        <v/>
      </c>
      <c r="Q34" s="110"/>
      <c r="R34" s="112"/>
      <c r="S34" s="236"/>
      <c r="T34" s="446"/>
      <c r="U34" s="447"/>
      <c r="V34" s="448"/>
      <c r="W34" s="187" t="str">
        <f t="shared" si="9"/>
        <v/>
      </c>
      <c r="X34" s="41" t="str">
        <f t="shared" si="10"/>
        <v/>
      </c>
      <c r="Y34" s="41" t="str">
        <f t="shared" si="11"/>
        <v/>
      </c>
      <c r="Z34" s="41" t="str">
        <f t="shared" si="12"/>
        <v/>
      </c>
      <c r="AA34" s="41" t="str">
        <f t="shared" si="13"/>
        <v/>
      </c>
      <c r="AB34" s="41" t="str">
        <f t="shared" si="14"/>
        <v/>
      </c>
      <c r="AC34" s="41" t="str">
        <f t="shared" si="15"/>
        <v/>
      </c>
      <c r="AD34" s="41">
        <f t="shared" si="16"/>
        <v>0</v>
      </c>
      <c r="AE34" s="41">
        <f t="shared" si="17"/>
        <v>0</v>
      </c>
      <c r="AF34" s="41">
        <f t="shared" si="18"/>
        <v>23</v>
      </c>
      <c r="AG34" s="41">
        <f t="shared" si="19"/>
        <v>23</v>
      </c>
      <c r="AH34" s="41">
        <f t="shared" si="20"/>
        <v>0.23230000000000001</v>
      </c>
      <c r="AI34" s="41">
        <f t="shared" si="21"/>
        <v>0.23230000000000001</v>
      </c>
      <c r="AJ34" s="41">
        <f t="shared" si="22"/>
        <v>0</v>
      </c>
      <c r="AK34" s="41">
        <f t="shared" si="23"/>
        <v>0</v>
      </c>
      <c r="AL34" s="41">
        <f t="shared" si="24"/>
        <v>23</v>
      </c>
      <c r="AM34" s="41">
        <f t="shared" si="25"/>
        <v>23</v>
      </c>
      <c r="AN34" s="41">
        <f t="shared" si="26"/>
        <v>0.23230000000000001</v>
      </c>
    </row>
    <row r="35" spans="1:40" x14ac:dyDescent="0.2">
      <c r="A35" s="449" t="s">
        <v>18</v>
      </c>
      <c r="B35" s="449"/>
      <c r="C35" s="449"/>
      <c r="D35" s="449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49"/>
      <c r="U35" s="449"/>
      <c r="V35" s="449"/>
    </row>
    <row r="36" spans="1:40" x14ac:dyDescent="0.2">
      <c r="A36" s="450" t="s">
        <v>42</v>
      </c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</row>
    <row r="37" spans="1:40" ht="15" x14ac:dyDescent="0.2">
      <c r="A37" s="2"/>
      <c r="B37" s="2"/>
      <c r="C37" s="2"/>
      <c r="D37" s="2"/>
      <c r="E37" s="2"/>
      <c r="F37" s="2"/>
      <c r="G37" s="2"/>
      <c r="H37" s="2"/>
      <c r="I37" s="3"/>
      <c r="J37" s="120"/>
      <c r="K37" s="3"/>
      <c r="L37" s="2"/>
      <c r="M37" s="4"/>
      <c r="N37" s="2"/>
      <c r="O37" s="435" t="s">
        <v>19</v>
      </c>
      <c r="P37" s="435"/>
      <c r="Q37" s="435"/>
      <c r="R37" s="435"/>
      <c r="S37" s="435"/>
      <c r="T37" s="435"/>
      <c r="U37" s="435"/>
      <c r="V37" s="435"/>
    </row>
  </sheetData>
  <sheetProtection sheet="1" objects="1" scenarios="1"/>
  <mergeCells count="39">
    <mergeCell ref="R5:S5"/>
    <mergeCell ref="P5:Q5"/>
    <mergeCell ref="A1:F1"/>
    <mergeCell ref="A2:F2"/>
    <mergeCell ref="A3:F3"/>
    <mergeCell ref="A4:F4"/>
    <mergeCell ref="R2:S2"/>
    <mergeCell ref="P3:Q3"/>
    <mergeCell ref="R3:S3"/>
    <mergeCell ref="P4:Q4"/>
    <mergeCell ref="R4:S4"/>
    <mergeCell ref="P2:Q2"/>
    <mergeCell ref="L3:M3"/>
    <mergeCell ref="L4:M4"/>
    <mergeCell ref="J4:K4"/>
    <mergeCell ref="O37:V37"/>
    <mergeCell ref="V8:V21"/>
    <mergeCell ref="T22:V34"/>
    <mergeCell ref="A35:V35"/>
    <mergeCell ref="A36:V36"/>
    <mergeCell ref="T8:T21"/>
    <mergeCell ref="U8:U21"/>
    <mergeCell ref="F8:F9"/>
    <mergeCell ref="M8:S8"/>
    <mergeCell ref="G8:G9"/>
    <mergeCell ref="B8:B9"/>
    <mergeCell ref="C8:C9"/>
    <mergeCell ref="D8:D9"/>
    <mergeCell ref="R6:S6"/>
    <mergeCell ref="H8:H9"/>
    <mergeCell ref="I8:I9"/>
    <mergeCell ref="L8:L9"/>
    <mergeCell ref="P6:Q6"/>
    <mergeCell ref="A6:C6"/>
    <mergeCell ref="J8:J9"/>
    <mergeCell ref="K8:K9"/>
    <mergeCell ref="E6:F6"/>
    <mergeCell ref="A8:A9"/>
    <mergeCell ref="E8:E9"/>
  </mergeCells>
  <phoneticPr fontId="0" type="noConversion"/>
  <conditionalFormatting sqref="Q10:S34">
    <cfRule type="expression" dxfId="1" priority="1" stopIfTrue="1">
      <formula>AND(ISNUMBER($A10),$P10&gt;8)</formula>
    </cfRule>
  </conditionalFormatting>
  <dataValidations disablePrompts="1" count="1">
    <dataValidation allowBlank="1" showInputMessage="1" showErrorMessage="1" errorTitle="P O Z O R" error="Tuto buňku nelze přepsat !_x000a_Je uzamčena autorem." sqref="AN10:AN34 X10:AH34" xr:uid="{00000000-0002-0000-0800-000000000000}"/>
  </dataValidations>
  <printOptions horizontalCentered="1"/>
  <pageMargins left="0.19685039370078741" right="0.19685039370078741" top="0.59055118110236227" bottom="0.59055118110236227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25</vt:i4>
      </vt:variant>
    </vt:vector>
  </HeadingPairs>
  <TitlesOfParts>
    <vt:vector size="40" baseType="lpstr">
      <vt:lpstr>SEZNAM</vt:lpstr>
      <vt:lpstr>Sprinty(6)</vt:lpstr>
      <vt:lpstr>Sprinty(8)</vt:lpstr>
      <vt:lpstr>Běhy</vt:lpstr>
      <vt:lpstr>Dálka</vt:lpstr>
      <vt:lpstr>Trojskok</vt:lpstr>
      <vt:lpstr>Koule</vt:lpstr>
      <vt:lpstr>DISK</vt:lpstr>
      <vt:lpstr>Oštěp-kuželka</vt:lpstr>
      <vt:lpstr>Míček</vt:lpstr>
      <vt:lpstr>BODY</vt:lpstr>
      <vt:lpstr>b. dráha M</vt:lpstr>
      <vt:lpstr>b. pole M</vt:lpstr>
      <vt:lpstr>b. dráha Ž</vt:lpstr>
      <vt:lpstr>b. pole Ž</vt:lpstr>
      <vt:lpstr>'b. pole M'!BODY</vt:lpstr>
      <vt:lpstr>'b. pole Ž'!BODY</vt:lpstr>
      <vt:lpstr>BODY</vt:lpstr>
      <vt:lpstr>DATKON</vt:lpstr>
      <vt:lpstr>MICEK</vt:lpstr>
      <vt:lpstr>SEZNAM!Názvy_tisku</vt:lpstr>
      <vt:lpstr>Běhy!Oblast_tisku</vt:lpstr>
      <vt:lpstr>Dálka!Oblast_tisku</vt:lpstr>
      <vt:lpstr>DISK!Oblast_tisku</vt:lpstr>
      <vt:lpstr>Koule!Oblast_tisku</vt:lpstr>
      <vt:lpstr>Míček!Oblast_tisku</vt:lpstr>
      <vt:lpstr>'Oštěp-kuželka'!Oblast_tisku</vt:lpstr>
      <vt:lpstr>SEZNAM!Oblast_tisku</vt:lpstr>
      <vt:lpstr>'Sprinty(6)'!Oblast_tisku</vt:lpstr>
      <vt:lpstr>'Sprinty(8)'!Oblast_tisku</vt:lpstr>
      <vt:lpstr>Trojskok!Oblast_tisku</vt:lpstr>
      <vt:lpstr>Qkoef</vt:lpstr>
      <vt:lpstr>Seznam</vt:lpstr>
      <vt:lpstr>Start._číslo</vt:lpstr>
      <vt:lpstr>TFEMALE</vt:lpstr>
      <vt:lpstr>'b. dráha M'!TMALE</vt:lpstr>
      <vt:lpstr>'b. dráha Ž'!TMALE</vt:lpstr>
      <vt:lpstr>TMALE</vt:lpstr>
      <vt:lpstr>TRACK</vt:lpstr>
      <vt:lpstr>VEKKAT</vt:lpstr>
    </vt:vector>
  </TitlesOfParts>
  <Company>Spastic Handicap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na atletické disciplíny 2008</dc:title>
  <dc:creator>Jaroslav Hybš</dc:creator>
  <dc:description>verze 4.02 z 1.4.2008</dc:description>
  <cp:lastModifiedBy>micha</cp:lastModifiedBy>
  <cp:lastPrinted>2016-11-28T22:23:42Z</cp:lastPrinted>
  <dcterms:created xsi:type="dcterms:W3CDTF">2004-04-05T10:09:00Z</dcterms:created>
  <dcterms:modified xsi:type="dcterms:W3CDTF">2022-04-02T06:51:15Z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ze">
    <vt:lpwstr>4.02</vt:lpwstr>
  </property>
  <property fmtid="{D5CDD505-2E9C-101B-9397-08002B2CF9AE}" pid="3" name="Datum dokončení">
    <vt:filetime>2008-03-31T22:00:00Z</vt:filetime>
  </property>
</Properties>
</file>